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1820" windowHeight="11820"/>
  </bookViews>
  <sheets>
    <sheet name="Output_table nicht Westeuropa" sheetId="28" r:id="rId1"/>
    <sheet name="Tabelle3" sheetId="24" r:id="rId2"/>
  </sheets>
  <calcPr calcId="125725"/>
</workbook>
</file>

<file path=xl/calcChain.xml><?xml version="1.0" encoding="utf-8"?>
<calcChain xmlns="http://schemas.openxmlformats.org/spreadsheetml/2006/main">
  <c r="B2" i="28"/>
  <c r="S4"/>
  <c r="S5" s="1"/>
  <c r="Z3" s="1"/>
  <c r="B3" l="1"/>
  <c r="U7"/>
  <c r="U8" s="1"/>
  <c r="T7"/>
  <c r="T8" s="1"/>
  <c r="Y3" l="1"/>
  <c r="Y4" s="1"/>
  <c r="Y5" s="1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Z4"/>
  <c r="Z5" s="1"/>
  <c r="Z6" s="1"/>
  <c r="S8"/>
  <c r="S7"/>
  <c r="U9"/>
  <c r="T9"/>
  <c r="C6" l="1"/>
  <c r="Z7"/>
  <c r="U10"/>
  <c r="S9"/>
  <c r="T10"/>
  <c r="Z8" l="1"/>
  <c r="Z9" s="1"/>
  <c r="Z10" s="1"/>
  <c r="U11"/>
  <c r="S10"/>
  <c r="T11"/>
  <c r="T12" s="1"/>
  <c r="Z11" l="1"/>
  <c r="Z12" s="1"/>
  <c r="C10"/>
  <c r="D10" s="1"/>
  <c r="U12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S11"/>
  <c r="Z13" l="1"/>
  <c r="Z14" s="1"/>
  <c r="Z15" s="1"/>
  <c r="Z16" s="1"/>
  <c r="C12"/>
  <c r="T13"/>
  <c r="S13" s="1"/>
  <c r="Z17" l="1"/>
  <c r="Z18" s="1"/>
  <c r="C16"/>
  <c r="D16" s="1"/>
  <c r="T14"/>
  <c r="S14" s="1"/>
  <c r="Z19" l="1"/>
  <c r="Z20" s="1"/>
  <c r="Z21" s="1"/>
  <c r="Z22" s="1"/>
  <c r="C18"/>
  <c r="T15"/>
  <c r="S15" s="1"/>
  <c r="Z23" l="1"/>
  <c r="Z24" s="1"/>
  <c r="C22"/>
  <c r="D22" s="1"/>
  <c r="T16"/>
  <c r="S16" s="1"/>
  <c r="Z25" l="1"/>
  <c r="Z26" s="1"/>
  <c r="Z27" s="1"/>
  <c r="Z28" s="1"/>
  <c r="C24"/>
  <c r="T17"/>
  <c r="S17" s="1"/>
  <c r="Z29" l="1"/>
  <c r="Z30" s="1"/>
  <c r="C28"/>
  <c r="D28" s="1"/>
  <c r="T18"/>
  <c r="Z31" l="1"/>
  <c r="Z32" s="1"/>
  <c r="Z33" s="1"/>
  <c r="Z34" s="1"/>
  <c r="C30"/>
  <c r="T19"/>
  <c r="S19" s="1"/>
  <c r="Z35" l="1"/>
  <c r="Z36" s="1"/>
  <c r="C34"/>
  <c r="D34" s="1"/>
  <c r="T20"/>
  <c r="S20" s="1"/>
  <c r="Z37" l="1"/>
  <c r="Z38" s="1"/>
  <c r="Z39" s="1"/>
  <c r="Z40" s="1"/>
  <c r="C36"/>
  <c r="T21"/>
  <c r="S21" s="1"/>
  <c r="Z41" l="1"/>
  <c r="Z42" s="1"/>
  <c r="C40"/>
  <c r="D40" s="1"/>
  <c r="T22"/>
  <c r="S22" s="1"/>
  <c r="Z43" l="1"/>
  <c r="Z44" s="1"/>
  <c r="Z45" s="1"/>
  <c r="Z46" s="1"/>
  <c r="C42"/>
  <c r="T23"/>
  <c r="S23" s="1"/>
  <c r="Z47" l="1"/>
  <c r="Z48" s="1"/>
  <c r="C46"/>
  <c r="D46" s="1"/>
  <c r="T24"/>
  <c r="Z49" l="1"/>
  <c r="Z50" s="1"/>
  <c r="Z51" s="1"/>
  <c r="Z52" s="1"/>
  <c r="C48"/>
  <c r="T25"/>
  <c r="S25" s="1"/>
  <c r="Z53" l="1"/>
  <c r="Z54" s="1"/>
  <c r="C52"/>
  <c r="D52" s="1"/>
  <c r="T26"/>
  <c r="S26" s="1"/>
  <c r="Z55" l="1"/>
  <c r="Z56" s="1"/>
  <c r="Z57" s="1"/>
  <c r="Z58" s="1"/>
  <c r="C54"/>
  <c r="T27"/>
  <c r="S27" s="1"/>
  <c r="Z59" l="1"/>
  <c r="Z60" s="1"/>
  <c r="C58"/>
  <c r="D58" s="1"/>
  <c r="T28"/>
  <c r="S28" s="1"/>
  <c r="Z61" l="1"/>
  <c r="Z62" s="1"/>
  <c r="Z63" s="1"/>
  <c r="Z64" s="1"/>
  <c r="C60"/>
  <c r="T29"/>
  <c r="S29" s="1"/>
  <c r="Z65" l="1"/>
  <c r="Z66" s="1"/>
  <c r="C64"/>
  <c r="D64" s="1"/>
  <c r="T30"/>
  <c r="Z67" l="1"/>
  <c r="Z68" s="1"/>
  <c r="Z69" s="1"/>
  <c r="Z70" s="1"/>
  <c r="C66"/>
  <c r="T31"/>
  <c r="S31" s="1"/>
  <c r="Z71" l="1"/>
  <c r="Z72" s="1"/>
  <c r="C70"/>
  <c r="D70" s="1"/>
  <c r="T32"/>
  <c r="S32" s="1"/>
  <c r="Z73" l="1"/>
  <c r="Z74" s="1"/>
  <c r="Z75" s="1"/>
  <c r="Z76" s="1"/>
  <c r="C72"/>
  <c r="T33"/>
  <c r="S33" s="1"/>
  <c r="Z77" l="1"/>
  <c r="C76"/>
  <c r="D76" s="1"/>
  <c r="T34"/>
  <c r="S34" s="1"/>
  <c r="T35" l="1"/>
  <c r="S35" s="1"/>
  <c r="T36" l="1"/>
  <c r="T37" l="1"/>
  <c r="S37" s="1"/>
  <c r="T38" l="1"/>
  <c r="S38" s="1"/>
  <c r="T39" l="1"/>
  <c r="S39" s="1"/>
  <c r="T40" l="1"/>
  <c r="S40" s="1"/>
  <c r="T41" l="1"/>
  <c r="S41" s="1"/>
  <c r="T42" l="1"/>
  <c r="T43" l="1"/>
  <c r="S43" s="1"/>
  <c r="T44" l="1"/>
  <c r="S44" s="1"/>
  <c r="T45" l="1"/>
  <c r="S45" s="1"/>
  <c r="T46" l="1"/>
  <c r="S46" s="1"/>
  <c r="T47" l="1"/>
  <c r="S47" s="1"/>
  <c r="T48" l="1"/>
  <c r="T49" l="1"/>
  <c r="S49" s="1"/>
  <c r="T50" l="1"/>
  <c r="S50" s="1"/>
  <c r="T51" l="1"/>
  <c r="S51" s="1"/>
  <c r="T52" l="1"/>
  <c r="S52" s="1"/>
  <c r="T53" l="1"/>
  <c r="S53" s="1"/>
  <c r="T54" l="1"/>
  <c r="T55" l="1"/>
  <c r="S55" s="1"/>
  <c r="T56" l="1"/>
  <c r="S56" s="1"/>
  <c r="T57" l="1"/>
  <c r="S57" s="1"/>
  <c r="T58" l="1"/>
  <c r="S58" s="1"/>
  <c r="T59" l="1"/>
  <c r="S59" s="1"/>
  <c r="T60" l="1"/>
  <c r="T61" l="1"/>
  <c r="S61" s="1"/>
  <c r="T62" l="1"/>
  <c r="S62" s="1"/>
  <c r="T63" l="1"/>
  <c r="S63" s="1"/>
  <c r="T64" l="1"/>
  <c r="S64" s="1"/>
  <c r="T65" l="1"/>
  <c r="S65" s="1"/>
  <c r="T66" l="1"/>
  <c r="T67" l="1"/>
  <c r="S67" s="1"/>
  <c r="T68" l="1"/>
  <c r="S68" s="1"/>
  <c r="T69" l="1"/>
  <c r="S69" s="1"/>
  <c r="T70" l="1"/>
  <c r="S70" s="1"/>
  <c r="T71" l="1"/>
  <c r="S71" s="1"/>
  <c r="T72" l="1"/>
  <c r="T73" l="1"/>
  <c r="S73" s="1"/>
  <c r="T74" l="1"/>
  <c r="S74" s="1"/>
  <c r="T75" l="1"/>
  <c r="S75" s="1"/>
  <c r="T76" l="1"/>
  <c r="S76" s="1"/>
  <c r="T77" l="1"/>
  <c r="S77" s="1"/>
</calcChain>
</file>

<file path=xl/comments1.xml><?xml version="1.0" encoding="utf-8"?>
<comments xmlns="http://schemas.openxmlformats.org/spreadsheetml/2006/main">
  <authors>
    <author>Oleksandr Martyniuk</author>
  </authors>
  <commentList>
    <comment ref="S3" authorId="0">
      <text>
        <r>
          <rPr>
            <b/>
            <sz val="9"/>
            <color indexed="81"/>
            <rFont val="Tahoma"/>
            <family val="2"/>
            <charset val="204"/>
          </rPr>
          <t>Oleksandr Martyniuk:</t>
        </r>
        <r>
          <rPr>
            <sz val="9"/>
            <color indexed="81"/>
            <rFont val="Tahoma"/>
            <family val="2"/>
            <charset val="204"/>
          </rPr>
          <t xml:space="preserve">
500 Евро
</t>
        </r>
      </text>
    </comment>
  </commentList>
</comments>
</file>

<file path=xl/sharedStrings.xml><?xml version="1.0" encoding="utf-8"?>
<sst xmlns="http://schemas.openxmlformats.org/spreadsheetml/2006/main" count="188" uniqueCount="54">
  <si>
    <t>SBA Conti</t>
  </si>
  <si>
    <t>SBA Conti+</t>
  </si>
  <si>
    <t>SBA2 Conti+</t>
  </si>
  <si>
    <t>SBA Compact</t>
  </si>
  <si>
    <t>SBA Compact+</t>
  </si>
  <si>
    <t>IPE 160</t>
  </si>
  <si>
    <t>FRQ 120x120x8</t>
  </si>
  <si>
    <t>IPE 220</t>
  </si>
  <si>
    <t>HEA 200</t>
  </si>
  <si>
    <t>HEB 300</t>
  </si>
  <si>
    <t>HEA 500</t>
  </si>
  <si>
    <t>HEM 320</t>
  </si>
  <si>
    <t>HEA 800</t>
  </si>
  <si>
    <t>FRR 300x200x10</t>
  </si>
  <si>
    <t>WTB 1000x250x20</t>
  </si>
  <si>
    <t>UNP 300</t>
  </si>
  <si>
    <t>HEB 280</t>
  </si>
  <si>
    <t>Сборка</t>
  </si>
  <si>
    <t>Сварка</t>
  </si>
  <si>
    <t>Всего</t>
  </si>
  <si>
    <t>Вручную</t>
  </si>
  <si>
    <t>Пример 1</t>
  </si>
  <si>
    <t>Пример 2</t>
  </si>
  <si>
    <t>Пример 3</t>
  </si>
  <si>
    <t>Пример 4</t>
  </si>
  <si>
    <t>Пример 5</t>
  </si>
  <si>
    <t>Пример 6</t>
  </si>
  <si>
    <t>Пример 7</t>
  </si>
  <si>
    <t>Пример 8</t>
  </si>
  <si>
    <t>Пример 9</t>
  </si>
  <si>
    <t>Пример 10</t>
  </si>
  <si>
    <t>Пример 11</t>
  </si>
  <si>
    <t>Пример 12</t>
  </si>
  <si>
    <t>ЗП в Месяц</t>
  </si>
  <si>
    <t>руб в руки</t>
  </si>
  <si>
    <t>руб начисленно</t>
  </si>
  <si>
    <t>Курс</t>
  </si>
  <si>
    <t>Руб/Евро</t>
  </si>
  <si>
    <t>Евро/год начисленно</t>
  </si>
  <si>
    <t>смены</t>
  </si>
  <si>
    <t>Экономия на ЗП Сборщика</t>
  </si>
  <si>
    <t>Евро/год</t>
  </si>
  <si>
    <t>Цена линии СБА Компакт</t>
  </si>
  <si>
    <t>Доставка и растаможка</t>
  </si>
  <si>
    <t>Итого</t>
  </si>
  <si>
    <t>% Банка</t>
  </si>
  <si>
    <t>Аммортизация, лет</t>
  </si>
  <si>
    <t>линии</t>
  </si>
  <si>
    <t>ЕВРО минуты</t>
  </si>
  <si>
    <t>человека</t>
  </si>
  <si>
    <t>Время сборки</t>
  </si>
  <si>
    <t>Экономия времени</t>
  </si>
  <si>
    <t>Стоимость сборки</t>
  </si>
  <si>
    <t>Экономия денег на сборке</t>
  </si>
</sst>
</file>

<file path=xl/styles.xml><?xml version="1.0" encoding="utf-8"?>
<styleSheet xmlns="http://schemas.openxmlformats.org/spreadsheetml/2006/main">
  <numFmts count="14">
    <numFmt numFmtId="41" formatCode="_-* #,##0\ _₽_-;\-* #,##0\ _₽_-;_-* &quot;-&quot;\ _₽_-;_-@_-"/>
    <numFmt numFmtId="43" formatCode="_-* #,##0.00\ _₽_-;\-* #,##0.00\ _₽_-;_-* &quot;-&quot;??\ _₽_-;_-@_-"/>
    <numFmt numFmtId="164" formatCode="0\ &quot;kg&quot;"/>
    <numFmt numFmtId="165" formatCode="0.00\ &quot;h/to&quot;"/>
    <numFmt numFmtId="166" formatCode="0\ &quot;min&quot;"/>
    <numFmt numFmtId="167" formatCode="0\ &quot;%&quot;"/>
    <numFmt numFmtId="168" formatCode="0.00\ &quot;kg/m&quot;"/>
    <numFmt numFmtId="169" formatCode="0\ &quot;mm&quot;"/>
    <numFmt numFmtId="170" formatCode="0\ &quot;ton&quot;"/>
    <numFmt numFmtId="171" formatCode="0\ &quot;фасонок&quot;"/>
    <numFmt numFmtId="172" formatCode="0\ &quot;шт./ч.час&quot;"/>
    <numFmt numFmtId="173" formatCode="_-* #,##0\ _₽_-;\-* #,##0\ _₽_-;_-* &quot;-&quot;??\ _₽_-;_-@_-"/>
    <numFmt numFmtId="174" formatCode="[$€-2]\ #,##0.00"/>
    <numFmt numFmtId="175" formatCode="#,##0_ ;[Red]\-#,##0\ "/>
  </numFmts>
  <fonts count="1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" fontId="9" fillId="0" borderId="0"/>
  </cellStyleXfs>
  <cellXfs count="116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165" fontId="0" fillId="3" borderId="0" xfId="0" applyNumberFormat="1" applyFill="1" applyBorder="1"/>
    <xf numFmtId="0" fontId="5" fillId="0" borderId="0" xfId="0" applyFont="1"/>
    <xf numFmtId="0" fontId="4" fillId="2" borderId="12" xfId="1" applyFont="1" applyBorder="1" applyAlignment="1">
      <alignment horizontal="center"/>
    </xf>
    <xf numFmtId="164" fontId="1" fillId="2" borderId="12" xfId="1" applyNumberFormat="1" applyBorder="1" applyAlignment="1">
      <alignment horizontal="center"/>
    </xf>
    <xf numFmtId="168" fontId="1" fillId="2" borderId="12" xfId="1" applyNumberFormat="1" applyBorder="1" applyAlignment="1">
      <alignment horizontal="center"/>
    </xf>
    <xf numFmtId="169" fontId="1" fillId="2" borderId="12" xfId="1" applyNumberFormat="1" applyBorder="1" applyAlignment="1">
      <alignment horizontal="center"/>
    </xf>
    <xf numFmtId="0" fontId="2" fillId="6" borderId="3" xfId="0" applyFont="1" applyFill="1" applyBorder="1"/>
    <xf numFmtId="0" fontId="2" fillId="0" borderId="3" xfId="0" applyFont="1" applyBorder="1"/>
    <xf numFmtId="0" fontId="2" fillId="6" borderId="14" xfId="0" applyFont="1" applyFill="1" applyBorder="1"/>
    <xf numFmtId="165" fontId="0" fillId="4" borderId="4" xfId="0" applyNumberFormat="1" applyFill="1" applyBorder="1"/>
    <xf numFmtId="165" fontId="2" fillId="5" borderId="5" xfId="0" applyNumberFormat="1" applyFont="1" applyFill="1" applyBorder="1"/>
    <xf numFmtId="167" fontId="0" fillId="10" borderId="4" xfId="0" applyNumberFormat="1" applyFill="1" applyBorder="1" applyAlignment="1">
      <alignment horizontal="center"/>
    </xf>
    <xf numFmtId="167" fontId="0" fillId="10" borderId="0" xfId="0" applyNumberFormat="1" applyFill="1" applyBorder="1" applyAlignment="1">
      <alignment horizontal="center"/>
    </xf>
    <xf numFmtId="167" fontId="2" fillId="10" borderId="13" xfId="0" applyNumberFormat="1" applyFont="1" applyFill="1" applyBorder="1" applyAlignment="1">
      <alignment horizontal="center"/>
    </xf>
    <xf numFmtId="165" fontId="0" fillId="4" borderId="15" xfId="0" applyNumberFormat="1" applyFill="1" applyBorder="1"/>
    <xf numFmtId="165" fontId="0" fillId="3" borderId="1" xfId="0" applyNumberFormat="1" applyFill="1" applyBorder="1"/>
    <xf numFmtId="165" fontId="2" fillId="5" borderId="16" xfId="0" applyNumberFormat="1" applyFont="1" applyFill="1" applyBorder="1"/>
    <xf numFmtId="167" fontId="0" fillId="10" borderId="15" xfId="0" applyNumberFormat="1" applyFill="1" applyBorder="1" applyAlignment="1">
      <alignment horizontal="center"/>
    </xf>
    <xf numFmtId="167" fontId="0" fillId="10" borderId="1" xfId="0" applyNumberFormat="1" applyFill="1" applyBorder="1" applyAlignment="1">
      <alignment horizontal="center"/>
    </xf>
    <xf numFmtId="167" fontId="2" fillId="1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19" xfId="0" applyFont="1" applyFill="1" applyBorder="1"/>
    <xf numFmtId="165" fontId="0" fillId="7" borderId="20" xfId="0" applyNumberFormat="1" applyFill="1" applyBorder="1"/>
    <xf numFmtId="165" fontId="0" fillId="7" borderId="21" xfId="0" applyNumberFormat="1" applyFill="1" applyBorder="1"/>
    <xf numFmtId="165" fontId="2" fillId="7" borderId="22" xfId="0" applyNumberFormat="1" applyFont="1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3" xfId="0" applyFill="1" applyBorder="1"/>
    <xf numFmtId="165" fontId="2" fillId="7" borderId="20" xfId="0" applyNumberFormat="1" applyFont="1" applyFill="1" applyBorder="1"/>
    <xf numFmtId="165" fontId="2" fillId="7" borderId="21" xfId="0" applyNumberFormat="1" applyFont="1" applyFill="1" applyBorder="1"/>
    <xf numFmtId="170" fontId="2" fillId="8" borderId="4" xfId="0" applyNumberFormat="1" applyFont="1" applyFill="1" applyBorder="1" applyAlignment="1">
      <alignment horizontal="center"/>
    </xf>
    <xf numFmtId="170" fontId="2" fillId="8" borderId="5" xfId="0" applyNumberFormat="1" applyFont="1" applyFill="1" applyBorder="1" applyAlignment="1">
      <alignment horizontal="center"/>
    </xf>
    <xf numFmtId="170" fontId="2" fillId="8" borderId="16" xfId="0" applyNumberFormat="1" applyFont="1" applyFill="1" applyBorder="1" applyAlignment="1">
      <alignment horizontal="center"/>
    </xf>
    <xf numFmtId="170" fontId="2" fillId="8" borderId="15" xfId="0" applyNumberFormat="1" applyFont="1" applyFill="1" applyBorder="1" applyAlignment="1">
      <alignment horizontal="center"/>
    </xf>
    <xf numFmtId="171" fontId="1" fillId="2" borderId="12" xfId="1" applyNumberFormat="1" applyBorder="1" applyAlignment="1">
      <alignment horizontal="center"/>
    </xf>
    <xf numFmtId="172" fontId="2" fillId="9" borderId="6" xfId="0" applyNumberFormat="1" applyFont="1" applyFill="1" applyBorder="1"/>
    <xf numFmtId="43" fontId="0" fillId="0" borderId="0" xfId="0" applyNumberFormat="1"/>
    <xf numFmtId="167" fontId="0" fillId="0" borderId="0" xfId="0" applyNumberFormat="1"/>
    <xf numFmtId="0" fontId="0" fillId="3" borderId="0" xfId="0" applyFill="1"/>
    <xf numFmtId="43" fontId="0" fillId="3" borderId="0" xfId="3" applyFont="1" applyFill="1" applyAlignment="1">
      <alignment horizontal="right"/>
    </xf>
    <xf numFmtId="43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Font="1"/>
    <xf numFmtId="0" fontId="8" fillId="0" borderId="0" xfId="0" applyFont="1"/>
    <xf numFmtId="173" fontId="8" fillId="0" borderId="0" xfId="3" applyNumberFormat="1" applyFont="1"/>
    <xf numFmtId="173" fontId="8" fillId="0" borderId="0" xfId="0" applyNumberFormat="1" applyFont="1"/>
    <xf numFmtId="9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5" fontId="6" fillId="0" borderId="0" xfId="4" applyNumberFormat="1" applyFont="1" applyBorder="1" applyAlignment="1">
      <alignment horizontal="right"/>
    </xf>
    <xf numFmtId="173" fontId="8" fillId="3" borderId="0" xfId="3" applyNumberFormat="1" applyFont="1" applyFill="1"/>
    <xf numFmtId="166" fontId="0" fillId="11" borderId="20" xfId="0" applyNumberFormat="1" applyFill="1" applyBorder="1" applyAlignment="1">
      <alignment horizontal="center"/>
    </xf>
    <xf numFmtId="166" fontId="0" fillId="11" borderId="21" xfId="0" applyNumberFormat="1" applyFill="1" applyBorder="1" applyAlignment="1">
      <alignment horizontal="center"/>
    </xf>
    <xf numFmtId="166" fontId="2" fillId="11" borderId="22" xfId="0" applyNumberFormat="1" applyFont="1" applyFill="1" applyBorder="1" applyAlignment="1">
      <alignment horizontal="center"/>
    </xf>
    <xf numFmtId="166" fontId="0" fillId="11" borderId="4" xfId="0" applyNumberFormat="1" applyFill="1" applyBorder="1" applyAlignment="1">
      <alignment horizontal="center"/>
    </xf>
    <xf numFmtId="166" fontId="0" fillId="11" borderId="0" xfId="0" applyNumberFormat="1" applyFill="1" applyBorder="1" applyAlignment="1">
      <alignment horizontal="center"/>
    </xf>
    <xf numFmtId="166" fontId="2" fillId="11" borderId="5" xfId="0" applyNumberFormat="1" applyFont="1" applyFill="1" applyBorder="1" applyAlignment="1">
      <alignment horizontal="center"/>
    </xf>
    <xf numFmtId="166" fontId="0" fillId="11" borderId="15" xfId="0" applyNumberFormat="1" applyFill="1" applyBorder="1" applyAlignment="1">
      <alignment horizontal="center"/>
    </xf>
    <xf numFmtId="166" fontId="0" fillId="11" borderId="1" xfId="0" applyNumberFormat="1" applyFill="1" applyBorder="1" applyAlignment="1">
      <alignment horizontal="center"/>
    </xf>
    <xf numFmtId="166" fontId="2" fillId="11" borderId="16" xfId="0" applyNumberFormat="1" applyFont="1" applyFill="1" applyBorder="1" applyAlignment="1">
      <alignment horizontal="center"/>
    </xf>
    <xf numFmtId="174" fontId="5" fillId="7" borderId="21" xfId="0" applyNumberFormat="1" applyFont="1" applyFill="1" applyBorder="1"/>
    <xf numFmtId="0" fontId="5" fillId="6" borderId="0" xfId="0" applyFont="1" applyFill="1" applyBorder="1"/>
    <xf numFmtId="0" fontId="5" fillId="0" borderId="0" xfId="0" applyFont="1" applyBorder="1"/>
    <xf numFmtId="43" fontId="5" fillId="0" borderId="0" xfId="0" applyNumberFormat="1" applyFont="1" applyBorder="1"/>
    <xf numFmtId="10" fontId="11" fillId="0" borderId="0" xfId="0" applyNumberFormat="1" applyFont="1" applyBorder="1"/>
    <xf numFmtId="10" fontId="11" fillId="6" borderId="1" xfId="0" applyNumberFormat="1" applyFont="1" applyFill="1" applyBorder="1"/>
    <xf numFmtId="0" fontId="12" fillId="0" borderId="0" xfId="0" applyFont="1"/>
    <xf numFmtId="173" fontId="12" fillId="0" borderId="0" xfId="0" applyNumberFormat="1" applyFont="1" applyFill="1" applyAlignment="1">
      <alignment horizontal="right"/>
    </xf>
    <xf numFmtId="0" fontId="0" fillId="10" borderId="8" xfId="0" applyFill="1" applyBorder="1" applyAlignment="1">
      <alignment horizontal="center" textRotation="90" wrapText="1"/>
    </xf>
    <xf numFmtId="0" fontId="0" fillId="10" borderId="4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11" borderId="8" xfId="0" applyFill="1" applyBorder="1" applyAlignment="1">
      <alignment horizontal="center" textRotation="90" wrapText="1"/>
    </xf>
    <xf numFmtId="0" fontId="0" fillId="11" borderId="4" xfId="0" applyFill="1" applyBorder="1" applyAlignment="1">
      <alignment horizontal="center" textRotation="90" wrapText="1"/>
    </xf>
    <xf numFmtId="0" fontId="0" fillId="11" borderId="2" xfId="0" applyFill="1" applyBorder="1" applyAlignment="1">
      <alignment horizontal="center" textRotation="90" wrapText="1"/>
    </xf>
    <xf numFmtId="0" fontId="0" fillId="11" borderId="0" xfId="0" applyFill="1" applyBorder="1" applyAlignment="1">
      <alignment horizontal="center" textRotation="90" wrapText="1"/>
    </xf>
    <xf numFmtId="0" fontId="2" fillId="11" borderId="7" xfId="0" applyFont="1" applyFill="1" applyBorder="1" applyAlignment="1">
      <alignment horizontal="center" textRotation="90" wrapText="1"/>
    </xf>
    <xf numFmtId="0" fontId="2" fillId="11" borderId="5" xfId="0" applyFont="1" applyFill="1" applyBorder="1" applyAlignment="1">
      <alignment horizontal="center" textRotation="90" wrapText="1"/>
    </xf>
    <xf numFmtId="0" fontId="0" fillId="4" borderId="8" xfId="0" applyFill="1" applyBorder="1" applyAlignment="1">
      <alignment horizontal="center" textRotation="90" wrapText="1"/>
    </xf>
    <xf numFmtId="0" fontId="0" fillId="4" borderId="4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0" xfId="0" applyFill="1" applyBorder="1" applyAlignment="1">
      <alignment horizontal="center" textRotation="90" wrapText="1"/>
    </xf>
    <xf numFmtId="0" fontId="0" fillId="11" borderId="8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" xfId="0" applyFill="1" applyBorder="1" applyAlignment="1">
      <alignment horizontal="center" textRotation="90" wrapText="1"/>
    </xf>
    <xf numFmtId="0" fontId="0" fillId="10" borderId="0" xfId="0" applyFill="1" applyBorder="1" applyAlignment="1">
      <alignment horizontal="center" textRotation="90" wrapText="1"/>
    </xf>
    <xf numFmtId="0" fontId="2" fillId="10" borderId="11" xfId="0" applyFont="1" applyFill="1" applyBorder="1" applyAlignment="1">
      <alignment horizontal="center" textRotation="90" wrapText="1"/>
    </xf>
    <xf numFmtId="0" fontId="2" fillId="10" borderId="13" xfId="0" applyFont="1" applyFill="1" applyBorder="1" applyAlignment="1">
      <alignment horizontal="center" textRotation="90" wrapText="1"/>
    </xf>
    <xf numFmtId="0" fontId="2" fillId="5" borderId="7" xfId="0" applyFont="1" applyFill="1" applyBorder="1" applyAlignment="1">
      <alignment horizontal="center" textRotation="90" wrapText="1"/>
    </xf>
    <xf numFmtId="0" fontId="2" fillId="5" borderId="5" xfId="0" applyFont="1" applyFill="1" applyBorder="1" applyAlignment="1">
      <alignment horizontal="center" textRotation="90" wrapText="1"/>
    </xf>
    <xf numFmtId="0" fontId="10" fillId="0" borderId="8" xfId="0" applyFont="1" applyFill="1" applyBorder="1" applyAlignment="1">
      <alignment horizontal="center" textRotation="90" wrapText="1"/>
    </xf>
    <xf numFmtId="0" fontId="10" fillId="0" borderId="4" xfId="0" applyFont="1" applyFill="1" applyBorder="1" applyAlignment="1">
      <alignment horizontal="center" textRotation="90" wrapText="1"/>
    </xf>
    <xf numFmtId="0" fontId="2" fillId="8" borderId="7" xfId="0" applyFont="1" applyFill="1" applyBorder="1" applyAlignment="1">
      <alignment horizontal="center" textRotation="90" wrapText="1"/>
    </xf>
    <xf numFmtId="0" fontId="2" fillId="8" borderId="5" xfId="0" applyFont="1" applyFill="1" applyBorder="1" applyAlignment="1">
      <alignment horizontal="center" textRotation="90" wrapText="1"/>
    </xf>
    <xf numFmtId="0" fontId="2" fillId="8" borderId="24" xfId="0" applyFont="1" applyFill="1" applyBorder="1" applyAlignment="1">
      <alignment horizontal="center" textRotation="90" wrapText="1"/>
    </xf>
    <xf numFmtId="0" fontId="2" fillId="9" borderId="8" xfId="0" applyFont="1" applyFill="1" applyBorder="1" applyAlignment="1">
      <alignment horizontal="center" textRotation="90" wrapText="1"/>
    </xf>
    <xf numFmtId="0" fontId="2" fillId="9" borderId="4" xfId="0" applyFont="1" applyFill="1" applyBorder="1" applyAlignment="1">
      <alignment horizontal="center" textRotation="90" wrapText="1"/>
    </xf>
    <xf numFmtId="0" fontId="2" fillId="9" borderId="7" xfId="0" applyFont="1" applyFill="1" applyBorder="1" applyAlignment="1">
      <alignment horizontal="center" textRotation="90" wrapText="1"/>
    </xf>
    <xf numFmtId="0" fontId="2" fillId="9" borderId="5" xfId="0" applyFont="1" applyFill="1" applyBorder="1" applyAlignment="1">
      <alignment horizontal="center" textRotation="90" wrapText="1"/>
    </xf>
    <xf numFmtId="0" fontId="2" fillId="8" borderId="8" xfId="0" applyFont="1" applyFill="1" applyBorder="1" applyAlignment="1">
      <alignment horizontal="center" textRotation="90" wrapText="1"/>
    </xf>
    <xf numFmtId="0" fontId="2" fillId="8" borderId="4" xfId="0" applyFont="1" applyFill="1" applyBorder="1" applyAlignment="1">
      <alignment horizontal="center" textRotation="90" wrapText="1"/>
    </xf>
    <xf numFmtId="0" fontId="2" fillId="8" borderId="25" xfId="0" applyFont="1" applyFill="1" applyBorder="1" applyAlignment="1">
      <alignment horizontal="center" textRotation="90" wrapText="1"/>
    </xf>
  </cellXfs>
  <cellStyles count="5">
    <cellStyle name="Standard 2" xfId="2"/>
    <cellStyle name="Standard_Tabelle1_1" xfId="4"/>
    <cellStyle name="Обычный" xfId="0" builtinId="0"/>
    <cellStyle name="Финансовый" xfId="3" builtinId="3"/>
    <cellStyle name="Хороший" xfId="1" builtinId="26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="85" zoomScaleNormal="85" workbookViewId="0">
      <selection activeCell="AB17" sqref="AB17"/>
    </sheetView>
  </sheetViews>
  <sheetFormatPr defaultColWidth="10.90625" defaultRowHeight="18.5"/>
  <cols>
    <col min="1" max="1" width="23" customWidth="1"/>
    <col min="2" max="2" width="13.54296875" style="4" bestFit="1" customWidth="1"/>
    <col min="3" max="3" width="11.1796875" style="6" customWidth="1"/>
    <col min="4" max="4" width="11.81640625" style="6" customWidth="1"/>
    <col min="5" max="7" width="9.453125" style="3" customWidth="1"/>
    <col min="8" max="10" width="11.54296875" hidden="1" customWidth="1"/>
    <col min="11" max="12" width="10.54296875" hidden="1" customWidth="1"/>
    <col min="13" max="14" width="11.81640625" hidden="1" customWidth="1"/>
    <col min="15" max="17" width="6.453125" customWidth="1"/>
    <col min="18" max="18" width="1.81640625" customWidth="1"/>
    <col min="19" max="19" width="14.90625" style="2" customWidth="1"/>
    <col min="20" max="21" width="12.1796875" hidden="1" customWidth="1"/>
    <col min="22" max="22" width="14.08984375" customWidth="1"/>
    <col min="23" max="23" width="7.1796875" customWidth="1"/>
    <col min="24" max="24" width="9.1796875" customWidth="1"/>
    <col min="25" max="25" width="7.1796875" customWidth="1"/>
    <col min="26" max="26" width="8.90625" customWidth="1"/>
  </cols>
  <sheetData>
    <row r="1" spans="1:27" ht="19" thickBot="1">
      <c r="A1" s="48" t="s">
        <v>42</v>
      </c>
      <c r="B1" s="54">
        <v>1528000</v>
      </c>
      <c r="E1" s="85"/>
      <c r="F1" s="86"/>
      <c r="G1" s="87"/>
      <c r="H1" s="88"/>
      <c r="I1" s="89"/>
      <c r="J1" s="90"/>
      <c r="K1" s="91"/>
      <c r="L1" s="92"/>
      <c r="M1" s="93"/>
      <c r="N1" s="94"/>
      <c r="O1" s="95"/>
      <c r="P1" s="96"/>
      <c r="Q1" s="97"/>
      <c r="S1" s="74" t="s">
        <v>40</v>
      </c>
      <c r="T1" s="74"/>
      <c r="U1" s="74"/>
      <c r="V1" s="74"/>
      <c r="W1" s="74"/>
      <c r="Y1" s="74" t="s">
        <v>48</v>
      </c>
      <c r="Z1" s="74"/>
    </row>
    <row r="2" spans="1:27" ht="15" customHeight="1">
      <c r="A2" s="49" t="s">
        <v>43</v>
      </c>
      <c r="B2" s="50">
        <f xml:space="preserve"> 3*4500+0.05*B1</f>
        <v>89900</v>
      </c>
      <c r="C2" s="104" t="s">
        <v>52</v>
      </c>
      <c r="D2" s="104" t="s">
        <v>53</v>
      </c>
      <c r="E2" s="75" t="s">
        <v>50</v>
      </c>
      <c r="F2" s="77" t="s">
        <v>18</v>
      </c>
      <c r="G2" s="79" t="s">
        <v>19</v>
      </c>
      <c r="H2" s="81" t="s">
        <v>17</v>
      </c>
      <c r="I2" s="83" t="s">
        <v>18</v>
      </c>
      <c r="J2" s="102" t="s">
        <v>19</v>
      </c>
      <c r="K2" s="113" t="s">
        <v>17</v>
      </c>
      <c r="L2" s="106" t="s">
        <v>19</v>
      </c>
      <c r="M2" s="109" t="s">
        <v>17</v>
      </c>
      <c r="N2" s="111" t="s">
        <v>19</v>
      </c>
      <c r="O2" s="72" t="s">
        <v>51</v>
      </c>
      <c r="P2" s="98" t="s">
        <v>18</v>
      </c>
      <c r="Q2" s="100" t="s">
        <v>19</v>
      </c>
      <c r="S2" s="2" t="s">
        <v>33</v>
      </c>
      <c r="W2" s="2" t="s">
        <v>36</v>
      </c>
      <c r="Y2" t="s">
        <v>47</v>
      </c>
      <c r="Z2" t="s">
        <v>49</v>
      </c>
    </row>
    <row r="3" spans="1:27" ht="17.25" customHeight="1">
      <c r="A3" s="70" t="s">
        <v>44</v>
      </c>
      <c r="B3" s="71">
        <f>B1+B2</f>
        <v>1617900</v>
      </c>
      <c r="C3" s="105"/>
      <c r="D3" s="105"/>
      <c r="E3" s="76"/>
      <c r="F3" s="78"/>
      <c r="G3" s="80"/>
      <c r="H3" s="82"/>
      <c r="I3" s="84"/>
      <c r="J3" s="103"/>
      <c r="K3" s="114"/>
      <c r="L3" s="107"/>
      <c r="M3" s="110"/>
      <c r="N3" s="112"/>
      <c r="O3" s="73"/>
      <c r="P3" s="99"/>
      <c r="Q3" s="101"/>
      <c r="S3" s="44">
        <v>31000</v>
      </c>
      <c r="V3" t="s">
        <v>34</v>
      </c>
      <c r="W3" s="43">
        <v>62</v>
      </c>
      <c r="X3" t="s">
        <v>37</v>
      </c>
      <c r="Y3" s="1">
        <f>B3*((1/B5)+(B4/2))/(12*22*8*W4*50)</f>
        <v>0.63837594696969702</v>
      </c>
      <c r="Z3" s="41">
        <f>S5/(22*8*50*12)</f>
        <v>0.11217792902284883</v>
      </c>
      <c r="AA3" s="41"/>
    </row>
    <row r="4" spans="1:27" ht="17.25" customHeight="1">
      <c r="A4" s="47" t="s">
        <v>45</v>
      </c>
      <c r="B4" s="51">
        <v>0.05</v>
      </c>
      <c r="C4" s="105"/>
      <c r="D4" s="105"/>
      <c r="E4" s="76"/>
      <c r="F4" s="78"/>
      <c r="G4" s="80"/>
      <c r="H4" s="82"/>
      <c r="I4" s="84"/>
      <c r="J4" s="103"/>
      <c r="K4" s="114"/>
      <c r="L4" s="107"/>
      <c r="M4" s="110"/>
      <c r="N4" s="112"/>
      <c r="O4" s="73"/>
      <c r="P4" s="99"/>
      <c r="Q4" s="101"/>
      <c r="S4" s="45">
        <f>S3*1.42/0.85</f>
        <v>51788.23529411765</v>
      </c>
      <c r="V4" t="s">
        <v>35</v>
      </c>
      <c r="W4" s="43">
        <v>3</v>
      </c>
      <c r="X4" t="s">
        <v>39</v>
      </c>
      <c r="Y4" s="1">
        <f>Y3</f>
        <v>0.63837594696969702</v>
      </c>
      <c r="Z4" s="41">
        <f>Z3</f>
        <v>0.11217792902284883</v>
      </c>
    </row>
    <row r="5" spans="1:27" ht="17.25" customHeight="1" thickBot="1">
      <c r="A5" s="47" t="s">
        <v>46</v>
      </c>
      <c r="B5" s="52">
        <v>10</v>
      </c>
      <c r="C5" s="105"/>
      <c r="D5" s="105"/>
      <c r="E5" s="76"/>
      <c r="F5" s="78"/>
      <c r="G5" s="80"/>
      <c r="H5" s="82"/>
      <c r="I5" s="84"/>
      <c r="J5" s="103"/>
      <c r="K5" s="115"/>
      <c r="L5" s="108"/>
      <c r="M5" s="110"/>
      <c r="N5" s="112"/>
      <c r="O5" s="73"/>
      <c r="P5" s="99"/>
      <c r="Q5" s="101"/>
      <c r="S5" s="45">
        <f>13*12*(S4/W3)/11</f>
        <v>11845.989304812836</v>
      </c>
      <c r="V5" t="s">
        <v>38</v>
      </c>
      <c r="Y5" s="1">
        <f t="shared" ref="Y5:Y68" si="0">Y4</f>
        <v>0.63837594696969702</v>
      </c>
      <c r="Z5" s="41">
        <f t="shared" ref="Z5:Z68" si="1">Z4</f>
        <v>0.11217792902284883</v>
      </c>
    </row>
    <row r="6" spans="1:27" ht="19.5" thickTop="1" thickBot="1">
      <c r="A6" s="25" t="s">
        <v>21</v>
      </c>
      <c r="B6" s="26" t="s">
        <v>20</v>
      </c>
      <c r="C6" s="64">
        <f>E6*Z6</f>
        <v>10.769081186193487</v>
      </c>
      <c r="D6" s="64"/>
      <c r="E6" s="55">
        <v>96</v>
      </c>
      <c r="F6" s="56">
        <v>77</v>
      </c>
      <c r="G6" s="57">
        <v>173</v>
      </c>
      <c r="H6" s="27">
        <v>14.035087719298247</v>
      </c>
      <c r="I6" s="28">
        <v>11.25730994152047</v>
      </c>
      <c r="J6" s="29">
        <v>25.292397660818715</v>
      </c>
      <c r="K6" s="33"/>
      <c r="L6" s="34"/>
      <c r="M6" s="30"/>
      <c r="N6" s="31"/>
      <c r="O6" s="30"/>
      <c r="P6" s="31"/>
      <c r="Q6" s="32"/>
      <c r="S6" s="3" t="s">
        <v>17</v>
      </c>
      <c r="Y6" s="1">
        <f t="shared" si="0"/>
        <v>0.63837594696969702</v>
      </c>
      <c r="Z6" s="41">
        <f t="shared" si="1"/>
        <v>0.11217792902284883</v>
      </c>
    </row>
    <row r="7" spans="1:27">
      <c r="A7" s="7" t="s">
        <v>5</v>
      </c>
      <c r="B7" s="11" t="s">
        <v>0</v>
      </c>
      <c r="C7" s="65"/>
      <c r="D7" s="65"/>
      <c r="E7" s="58">
        <v>12</v>
      </c>
      <c r="F7" s="59">
        <v>32.129999999999995</v>
      </c>
      <c r="G7" s="60">
        <v>44.129999999999995</v>
      </c>
      <c r="H7" s="14">
        <v>1.7543859649122808</v>
      </c>
      <c r="I7" s="5">
        <v>4.6973684210526319</v>
      </c>
      <c r="J7" s="15">
        <v>6.4517543859649127</v>
      </c>
      <c r="K7" s="35">
        <v>3932.9999999999995</v>
      </c>
      <c r="L7" s="36">
        <v>1069.4765465669611</v>
      </c>
      <c r="M7" s="40">
        <v>40</v>
      </c>
      <c r="N7" s="40">
        <v>10.87695445275323</v>
      </c>
      <c r="O7" s="16">
        <v>87.5</v>
      </c>
      <c r="P7" s="17">
        <v>58.272727272727273</v>
      </c>
      <c r="Q7" s="18">
        <v>74.49132947976878</v>
      </c>
      <c r="S7" s="46">
        <f>ROUND(((100/(100-O7))-1)*T7*U7,-2)</f>
        <v>248800</v>
      </c>
      <c r="T7" s="41">
        <f>S5</f>
        <v>11845.989304812836</v>
      </c>
      <c r="U7" s="41">
        <f>W4</f>
        <v>3</v>
      </c>
      <c r="V7" s="41" t="s">
        <v>41</v>
      </c>
      <c r="W7" s="42"/>
      <c r="X7" s="41"/>
      <c r="Y7" s="1">
        <f t="shared" si="0"/>
        <v>0.63837594696969702</v>
      </c>
      <c r="Z7" s="41">
        <f t="shared" si="1"/>
        <v>0.11217792902284883</v>
      </c>
    </row>
    <row r="8" spans="1:27">
      <c r="A8" s="8">
        <v>114</v>
      </c>
      <c r="B8" s="12" t="s">
        <v>1</v>
      </c>
      <c r="C8" s="66"/>
      <c r="D8" s="66"/>
      <c r="E8" s="58">
        <v>12</v>
      </c>
      <c r="F8" s="59">
        <v>20.399999999999999</v>
      </c>
      <c r="G8" s="60">
        <v>32.4</v>
      </c>
      <c r="H8" s="14">
        <v>1.7543859649122808</v>
      </c>
      <c r="I8" s="5">
        <v>2.9824561403508767</v>
      </c>
      <c r="J8" s="15">
        <v>4.7368421052631575</v>
      </c>
      <c r="K8" s="35">
        <v>3932.9999999999995</v>
      </c>
      <c r="L8" s="36">
        <v>1456.6666666666667</v>
      </c>
      <c r="M8" s="40">
        <v>40</v>
      </c>
      <c r="N8" s="40">
        <v>14.814814814814815</v>
      </c>
      <c r="O8" s="16">
        <v>87.5</v>
      </c>
      <c r="P8" s="17">
        <v>73.506493506493513</v>
      </c>
      <c r="Q8" s="18">
        <v>81.271676300578036</v>
      </c>
      <c r="S8" s="46">
        <f t="shared" ref="S8:S71" si="2">ROUND(((100/(100-O8))-1)*T8*U8,-2)</f>
        <v>248800</v>
      </c>
      <c r="T8" s="41">
        <f>T7</f>
        <v>11845.989304812836</v>
      </c>
      <c r="U8" s="41">
        <f>U7</f>
        <v>3</v>
      </c>
      <c r="V8" s="41" t="s">
        <v>41</v>
      </c>
      <c r="Y8" s="1">
        <f t="shared" si="0"/>
        <v>0.63837594696969702</v>
      </c>
      <c r="Z8" s="41">
        <f t="shared" si="1"/>
        <v>0.11217792902284883</v>
      </c>
    </row>
    <row r="9" spans="1:27">
      <c r="A9" s="39">
        <v>8</v>
      </c>
      <c r="B9" s="11" t="s">
        <v>2</v>
      </c>
      <c r="C9" s="65"/>
      <c r="D9" s="65"/>
      <c r="E9" s="58">
        <v>10</v>
      </c>
      <c r="F9" s="59">
        <v>11.729999999999999</v>
      </c>
      <c r="G9" s="60">
        <v>21.729999999999997</v>
      </c>
      <c r="H9" s="14">
        <v>1.4619883040935671</v>
      </c>
      <c r="I9" s="5">
        <v>1.7149122807017543</v>
      </c>
      <c r="J9" s="15">
        <v>3.1769005847953213</v>
      </c>
      <c r="K9" s="35">
        <v>4719.6000000000004</v>
      </c>
      <c r="L9" s="36">
        <v>2171.9282098481362</v>
      </c>
      <c r="M9" s="40">
        <v>48</v>
      </c>
      <c r="N9" s="40">
        <v>22.089277496548554</v>
      </c>
      <c r="O9" s="16">
        <v>89.583333333333329</v>
      </c>
      <c r="P9" s="17">
        <v>84.766233766233768</v>
      </c>
      <c r="Q9" s="18">
        <v>87.439306358381501</v>
      </c>
      <c r="S9" s="46">
        <f t="shared" si="2"/>
        <v>305600</v>
      </c>
      <c r="T9" s="41">
        <f t="shared" ref="T9:T72" si="3">T8</f>
        <v>11845.989304812836</v>
      </c>
      <c r="U9" s="41">
        <f t="shared" ref="U9:U72" si="4">U8</f>
        <v>3</v>
      </c>
      <c r="V9" s="41" t="s">
        <v>41</v>
      </c>
      <c r="Y9" s="1">
        <f t="shared" si="0"/>
        <v>0.63837594696969702</v>
      </c>
      <c r="Z9" s="41">
        <f t="shared" si="1"/>
        <v>0.11217792902284883</v>
      </c>
    </row>
    <row r="10" spans="1:27">
      <c r="A10" s="9">
        <v>15.8</v>
      </c>
      <c r="B10" s="12" t="s">
        <v>3</v>
      </c>
      <c r="C10" s="67">
        <f>E10*(Y10+Z10)</f>
        <v>10.958086589491169</v>
      </c>
      <c r="D10" s="68">
        <f>C6/C10-1</f>
        <v>-1.7248029731662951E-2</v>
      </c>
      <c r="E10" s="58">
        <v>14.6</v>
      </c>
      <c r="F10" s="59">
        <v>32.129999999999995</v>
      </c>
      <c r="G10" s="60">
        <v>46.73</v>
      </c>
      <c r="H10" s="14">
        <v>2.1345029239766085</v>
      </c>
      <c r="I10" s="5">
        <v>4.6973684210526319</v>
      </c>
      <c r="J10" s="15">
        <v>6.8318713450292403</v>
      </c>
      <c r="K10" s="35">
        <v>3232.6027397260268</v>
      </c>
      <c r="L10" s="36">
        <v>1009.9721806120265</v>
      </c>
      <c r="M10" s="40">
        <v>32.876712328767127</v>
      </c>
      <c r="N10" s="40">
        <v>10.27177402097154</v>
      </c>
      <c r="O10" s="16">
        <v>84.791666666666671</v>
      </c>
      <c r="P10" s="17">
        <v>58.272727272727273</v>
      </c>
      <c r="Q10" s="18">
        <v>72.988439306358387</v>
      </c>
      <c r="S10" s="46">
        <f t="shared" si="2"/>
        <v>198100</v>
      </c>
      <c r="T10" s="41">
        <f t="shared" si="3"/>
        <v>11845.989304812836</v>
      </c>
      <c r="U10" s="41">
        <f t="shared" si="4"/>
        <v>3</v>
      </c>
      <c r="V10" s="41" t="s">
        <v>41</v>
      </c>
      <c r="Y10" s="1">
        <f t="shared" si="0"/>
        <v>0.63837594696969702</v>
      </c>
      <c r="Z10" s="41">
        <f t="shared" si="1"/>
        <v>0.11217792902284883</v>
      </c>
    </row>
    <row r="11" spans="1:27" ht="19" thickBot="1">
      <c r="A11" s="10">
        <v>6000</v>
      </c>
      <c r="B11" s="13" t="s">
        <v>4</v>
      </c>
      <c r="C11" s="69"/>
      <c r="D11" s="69"/>
      <c r="E11" s="61">
        <v>14.6</v>
      </c>
      <c r="F11" s="62">
        <v>22.95</v>
      </c>
      <c r="G11" s="63">
        <v>37.549999999999997</v>
      </c>
      <c r="H11" s="19">
        <v>2.1345029239766085</v>
      </c>
      <c r="I11" s="20">
        <v>3.3552631578947372</v>
      </c>
      <c r="J11" s="21">
        <v>5.4897660818713456</v>
      </c>
      <c r="K11" s="35">
        <v>3232.6027397260268</v>
      </c>
      <c r="L11" s="37">
        <v>1256.8841544607189</v>
      </c>
      <c r="M11" s="40">
        <v>32.876712328767127</v>
      </c>
      <c r="N11" s="40">
        <v>12.78295605858855</v>
      </c>
      <c r="O11" s="22">
        <v>84.791666666666671</v>
      </c>
      <c r="P11" s="23">
        <v>70.194805194805198</v>
      </c>
      <c r="Q11" s="24">
        <v>78.294797687861276</v>
      </c>
      <c r="S11" s="46">
        <f t="shared" si="2"/>
        <v>198100</v>
      </c>
      <c r="T11" s="41">
        <f t="shared" si="3"/>
        <v>11845.989304812836</v>
      </c>
      <c r="U11" s="41">
        <f t="shared" si="4"/>
        <v>3</v>
      </c>
      <c r="V11" s="41" t="s">
        <v>41</v>
      </c>
      <c r="Y11" s="1">
        <f t="shared" si="0"/>
        <v>0.63837594696969702</v>
      </c>
      <c r="Z11" s="41">
        <f t="shared" si="1"/>
        <v>0.11217792902284883</v>
      </c>
    </row>
    <row r="12" spans="1:27" ht="19.5" thickTop="1" thickBot="1">
      <c r="A12" s="25" t="s">
        <v>22</v>
      </c>
      <c r="B12" s="26" t="s">
        <v>20</v>
      </c>
      <c r="C12" s="64">
        <f>E12*Z12</f>
        <v>8.076810889645115</v>
      </c>
      <c r="D12" s="64"/>
      <c r="E12" s="55">
        <v>72</v>
      </c>
      <c r="F12" s="56">
        <v>45</v>
      </c>
      <c r="G12" s="57">
        <v>117</v>
      </c>
      <c r="H12" s="27">
        <v>9.2307692307692299</v>
      </c>
      <c r="I12" s="28">
        <v>5.7692307692307692</v>
      </c>
      <c r="J12" s="29">
        <v>15</v>
      </c>
      <c r="K12" s="33"/>
      <c r="L12" s="34"/>
      <c r="M12" s="30"/>
      <c r="N12" s="31"/>
      <c r="O12" s="30"/>
      <c r="P12" s="31"/>
      <c r="Q12" s="32"/>
      <c r="S12" s="46"/>
      <c r="T12" s="41">
        <f t="shared" si="3"/>
        <v>11845.989304812836</v>
      </c>
      <c r="U12" s="41">
        <f t="shared" si="4"/>
        <v>3</v>
      </c>
      <c r="V12" s="41"/>
      <c r="Y12" s="1">
        <f t="shared" si="0"/>
        <v>0.63837594696969702</v>
      </c>
      <c r="Z12" s="41">
        <f t="shared" si="1"/>
        <v>0.11217792902284883</v>
      </c>
    </row>
    <row r="13" spans="1:27">
      <c r="A13" s="7" t="s">
        <v>6</v>
      </c>
      <c r="B13" s="11" t="s">
        <v>0</v>
      </c>
      <c r="C13" s="65"/>
      <c r="D13" s="65"/>
      <c r="E13" s="58">
        <v>10</v>
      </c>
      <c r="F13" s="59">
        <v>18.899999999999999</v>
      </c>
      <c r="G13" s="60">
        <v>28.9</v>
      </c>
      <c r="H13" s="14">
        <v>1.2820512820512822</v>
      </c>
      <c r="I13" s="5">
        <v>2.4230769230769234</v>
      </c>
      <c r="J13" s="15">
        <v>3.7051282051282053</v>
      </c>
      <c r="K13" s="35">
        <v>5382</v>
      </c>
      <c r="L13" s="36">
        <v>1862.2837370242214</v>
      </c>
      <c r="M13" s="40">
        <v>36</v>
      </c>
      <c r="N13" s="40">
        <v>12.456747404844291</v>
      </c>
      <c r="O13" s="16">
        <v>86.111111111111114</v>
      </c>
      <c r="P13" s="17">
        <v>58</v>
      </c>
      <c r="Q13" s="18">
        <v>75.299145299145295</v>
      </c>
      <c r="S13" s="46">
        <f t="shared" si="2"/>
        <v>220300</v>
      </c>
      <c r="T13" s="41">
        <f t="shared" si="3"/>
        <v>11845.989304812836</v>
      </c>
      <c r="U13" s="41">
        <f t="shared" si="4"/>
        <v>3</v>
      </c>
      <c r="V13" s="41" t="s">
        <v>41</v>
      </c>
      <c r="Y13" s="1">
        <f t="shared" si="0"/>
        <v>0.63837594696969702</v>
      </c>
      <c r="Z13" s="41">
        <f t="shared" si="1"/>
        <v>0.11217792902284883</v>
      </c>
    </row>
    <row r="14" spans="1:27">
      <c r="A14" s="8">
        <v>130</v>
      </c>
      <c r="B14" s="12" t="s">
        <v>1</v>
      </c>
      <c r="C14" s="66"/>
      <c r="D14" s="66"/>
      <c r="E14" s="58">
        <v>10</v>
      </c>
      <c r="F14" s="59">
        <v>12</v>
      </c>
      <c r="G14" s="60">
        <v>22</v>
      </c>
      <c r="H14" s="14">
        <v>1.2820512820512822</v>
      </c>
      <c r="I14" s="5">
        <v>1.5384615384615385</v>
      </c>
      <c r="J14" s="15">
        <v>2.8205128205128207</v>
      </c>
      <c r="K14" s="35">
        <v>5382</v>
      </c>
      <c r="L14" s="36">
        <v>2446.363636363636</v>
      </c>
      <c r="M14" s="40">
        <v>36</v>
      </c>
      <c r="N14" s="40">
        <v>16.363636363636363</v>
      </c>
      <c r="O14" s="16">
        <v>86.111111111111114</v>
      </c>
      <c r="P14" s="17">
        <v>73.333333333333329</v>
      </c>
      <c r="Q14" s="18">
        <v>81.196581196581192</v>
      </c>
      <c r="S14" s="46">
        <f t="shared" si="2"/>
        <v>220300</v>
      </c>
      <c r="T14" s="41">
        <f t="shared" si="3"/>
        <v>11845.989304812836</v>
      </c>
      <c r="U14" s="41">
        <f t="shared" si="4"/>
        <v>3</v>
      </c>
      <c r="V14" s="41" t="s">
        <v>41</v>
      </c>
      <c r="Y14" s="1">
        <f t="shared" si="0"/>
        <v>0.63837594696969702</v>
      </c>
      <c r="Z14" s="41">
        <f t="shared" si="1"/>
        <v>0.11217792902284883</v>
      </c>
    </row>
    <row r="15" spans="1:27">
      <c r="A15" s="39">
        <v>6</v>
      </c>
      <c r="B15" s="11" t="s">
        <v>2</v>
      </c>
      <c r="C15" s="65"/>
      <c r="D15" s="65"/>
      <c r="E15" s="58">
        <v>8</v>
      </c>
      <c r="F15" s="59">
        <v>6.8999999999999995</v>
      </c>
      <c r="G15" s="60">
        <v>14.899999999999999</v>
      </c>
      <c r="H15" s="14">
        <v>1.0256410256410255</v>
      </c>
      <c r="I15" s="5">
        <v>0.88461538461538447</v>
      </c>
      <c r="J15" s="15">
        <v>1.9102564102564101</v>
      </c>
      <c r="K15" s="35">
        <v>6727.5000000000009</v>
      </c>
      <c r="L15" s="36">
        <v>3612.080536912752</v>
      </c>
      <c r="M15" s="40">
        <v>45</v>
      </c>
      <c r="N15" s="40">
        <v>24.161073825503358</v>
      </c>
      <c r="O15" s="16">
        <v>88.888888888888886</v>
      </c>
      <c r="P15" s="17">
        <v>84.666666666666671</v>
      </c>
      <c r="Q15" s="18">
        <v>87.26495726495726</v>
      </c>
      <c r="S15" s="46">
        <f t="shared" si="2"/>
        <v>284300</v>
      </c>
      <c r="T15" s="41">
        <f t="shared" si="3"/>
        <v>11845.989304812836</v>
      </c>
      <c r="U15" s="41">
        <f t="shared" si="4"/>
        <v>3</v>
      </c>
      <c r="V15" s="41" t="s">
        <v>41</v>
      </c>
      <c r="Y15" s="1">
        <f t="shared" si="0"/>
        <v>0.63837594696969702</v>
      </c>
      <c r="Z15" s="41">
        <f t="shared" si="1"/>
        <v>0.11217792902284883</v>
      </c>
    </row>
    <row r="16" spans="1:27">
      <c r="A16" s="9">
        <v>26.4</v>
      </c>
      <c r="B16" s="12" t="s">
        <v>3</v>
      </c>
      <c r="C16" s="67">
        <f>E16*(Y16+Z16)</f>
        <v>9.156757287109059</v>
      </c>
      <c r="D16" s="68">
        <f>C12/C16-1</f>
        <v>-0.1179398299640747</v>
      </c>
      <c r="E16" s="58">
        <v>12.2</v>
      </c>
      <c r="F16" s="59">
        <v>18.899999999999999</v>
      </c>
      <c r="G16" s="60">
        <v>31.099999999999998</v>
      </c>
      <c r="H16" s="14">
        <v>1.5641025641025639</v>
      </c>
      <c r="I16" s="5">
        <v>2.4230769230769234</v>
      </c>
      <c r="J16" s="15">
        <v>3.9871794871794872</v>
      </c>
      <c r="K16" s="35">
        <v>4411.4754098360663</v>
      </c>
      <c r="L16" s="36">
        <v>1730.5466237942121</v>
      </c>
      <c r="M16" s="40">
        <v>29.508196721311478</v>
      </c>
      <c r="N16" s="40">
        <v>11.575562700964632</v>
      </c>
      <c r="O16" s="16">
        <v>83.055555555555557</v>
      </c>
      <c r="P16" s="17">
        <v>58</v>
      </c>
      <c r="Q16" s="18">
        <v>73.418803418803421</v>
      </c>
      <c r="S16" s="46">
        <f t="shared" si="2"/>
        <v>174200</v>
      </c>
      <c r="T16" s="41">
        <f t="shared" si="3"/>
        <v>11845.989304812836</v>
      </c>
      <c r="U16" s="41">
        <f t="shared" si="4"/>
        <v>3</v>
      </c>
      <c r="V16" s="41" t="s">
        <v>41</v>
      </c>
      <c r="Y16" s="1">
        <f t="shared" si="0"/>
        <v>0.63837594696969702</v>
      </c>
      <c r="Z16" s="41">
        <f t="shared" si="1"/>
        <v>0.11217792902284883</v>
      </c>
    </row>
    <row r="17" spans="1:29" ht="19" thickBot="1">
      <c r="A17" s="10">
        <v>4000</v>
      </c>
      <c r="B17" s="13" t="s">
        <v>4</v>
      </c>
      <c r="C17" s="69"/>
      <c r="D17" s="69"/>
      <c r="E17" s="61">
        <v>12.2</v>
      </c>
      <c r="F17" s="62">
        <v>13.5</v>
      </c>
      <c r="G17" s="63">
        <v>25.7</v>
      </c>
      <c r="H17" s="19">
        <v>1.5641025641025639</v>
      </c>
      <c r="I17" s="20">
        <v>1.7307692307692308</v>
      </c>
      <c r="J17" s="21">
        <v>3.2948717948717947</v>
      </c>
      <c r="K17" s="35">
        <v>4411.4754098360663</v>
      </c>
      <c r="L17" s="37">
        <v>2094.1634241245138</v>
      </c>
      <c r="M17" s="40">
        <v>29.508196721311478</v>
      </c>
      <c r="N17" s="40">
        <v>14.007782101167315</v>
      </c>
      <c r="O17" s="22">
        <v>83.055555555555557</v>
      </c>
      <c r="P17" s="23">
        <v>70</v>
      </c>
      <c r="Q17" s="24">
        <v>78.034188034188034</v>
      </c>
      <c r="S17" s="46">
        <f t="shared" si="2"/>
        <v>174200</v>
      </c>
      <c r="T17" s="41">
        <f t="shared" si="3"/>
        <v>11845.989304812836</v>
      </c>
      <c r="U17" s="41">
        <f t="shared" si="4"/>
        <v>3</v>
      </c>
      <c r="V17" s="41" t="s">
        <v>41</v>
      </c>
      <c r="Y17" s="1">
        <f t="shared" si="0"/>
        <v>0.63837594696969702</v>
      </c>
      <c r="Z17" s="41">
        <f t="shared" si="1"/>
        <v>0.11217792902284883</v>
      </c>
    </row>
    <row r="18" spans="1:29" ht="19.5" thickTop="1" thickBot="1">
      <c r="A18" s="25" t="s">
        <v>23</v>
      </c>
      <c r="B18" s="26" t="s">
        <v>20</v>
      </c>
      <c r="C18" s="64">
        <f>E18*Z18</f>
        <v>16.15362177929023</v>
      </c>
      <c r="D18" s="64"/>
      <c r="E18" s="55">
        <v>144</v>
      </c>
      <c r="F18" s="56">
        <v>158</v>
      </c>
      <c r="G18" s="57">
        <v>302</v>
      </c>
      <c r="H18" s="27">
        <v>10</v>
      </c>
      <c r="I18" s="28">
        <v>10.972222222222221</v>
      </c>
      <c r="J18" s="29">
        <v>20.972222222222221</v>
      </c>
      <c r="K18" s="33"/>
      <c r="L18" s="34"/>
      <c r="M18" s="30"/>
      <c r="N18" s="31"/>
      <c r="O18" s="30"/>
      <c r="P18" s="31"/>
      <c r="Q18" s="32"/>
      <c r="S18" s="46"/>
      <c r="T18" s="41">
        <f t="shared" si="3"/>
        <v>11845.989304812836</v>
      </c>
      <c r="U18" s="41">
        <f t="shared" si="4"/>
        <v>3</v>
      </c>
      <c r="V18" s="41"/>
      <c r="Y18" s="1">
        <f t="shared" si="0"/>
        <v>0.63837594696969702</v>
      </c>
      <c r="Z18" s="41">
        <f t="shared" si="1"/>
        <v>0.11217792902284883</v>
      </c>
    </row>
    <row r="19" spans="1:29">
      <c r="A19" s="7" t="s">
        <v>7</v>
      </c>
      <c r="B19" s="11" t="s">
        <v>0</v>
      </c>
      <c r="C19" s="65"/>
      <c r="D19" s="65"/>
      <c r="E19" s="58">
        <v>16</v>
      </c>
      <c r="F19" s="59">
        <v>66.149999999999991</v>
      </c>
      <c r="G19" s="60">
        <v>82.149999999999991</v>
      </c>
      <c r="H19" s="14">
        <v>1.1111111111111112</v>
      </c>
      <c r="I19" s="5">
        <v>4.5937499999999991</v>
      </c>
      <c r="J19" s="15">
        <v>5.7048611111111107</v>
      </c>
      <c r="K19" s="35">
        <v>6210</v>
      </c>
      <c r="L19" s="36">
        <v>1209.494826536823</v>
      </c>
      <c r="M19" s="40">
        <v>45</v>
      </c>
      <c r="N19" s="40">
        <v>8.7644552647595866</v>
      </c>
      <c r="O19" s="16">
        <v>88.888888888888886</v>
      </c>
      <c r="P19" s="17">
        <v>58.13291139240507</v>
      </c>
      <c r="Q19" s="18">
        <v>72.798013245033118</v>
      </c>
      <c r="S19" s="46">
        <f t="shared" si="2"/>
        <v>284300</v>
      </c>
      <c r="T19" s="41">
        <f t="shared" si="3"/>
        <v>11845.989304812836</v>
      </c>
      <c r="U19" s="41">
        <f t="shared" si="4"/>
        <v>3</v>
      </c>
      <c r="V19" s="41" t="s">
        <v>41</v>
      </c>
      <c r="Y19" s="1">
        <f t="shared" si="0"/>
        <v>0.63837594696969702</v>
      </c>
      <c r="Z19" s="41">
        <f t="shared" si="1"/>
        <v>0.11217792902284883</v>
      </c>
    </row>
    <row r="20" spans="1:29">
      <c r="A20" s="8">
        <v>240</v>
      </c>
      <c r="B20" s="12" t="s">
        <v>1</v>
      </c>
      <c r="C20" s="66"/>
      <c r="D20" s="66"/>
      <c r="E20" s="58">
        <v>16</v>
      </c>
      <c r="F20" s="59">
        <v>42</v>
      </c>
      <c r="G20" s="60">
        <v>58</v>
      </c>
      <c r="H20" s="14">
        <v>1.1111111111111112</v>
      </c>
      <c r="I20" s="5">
        <v>2.9166666666666665</v>
      </c>
      <c r="J20" s="15">
        <v>4.0277777777777777</v>
      </c>
      <c r="K20" s="35">
        <v>6210</v>
      </c>
      <c r="L20" s="36">
        <v>1713.1034482758621</v>
      </c>
      <c r="M20" s="40">
        <v>45</v>
      </c>
      <c r="N20" s="40">
        <v>12.413793103448276</v>
      </c>
      <c r="O20" s="16">
        <v>88.888888888888886</v>
      </c>
      <c r="P20" s="17">
        <v>73.417721518987349</v>
      </c>
      <c r="Q20" s="18">
        <v>80.794701986754973</v>
      </c>
      <c r="S20" s="46">
        <f t="shared" si="2"/>
        <v>284300</v>
      </c>
      <c r="T20" s="41">
        <f t="shared" si="3"/>
        <v>11845.989304812836</v>
      </c>
      <c r="U20" s="41">
        <f t="shared" si="4"/>
        <v>3</v>
      </c>
      <c r="V20" s="41" t="s">
        <v>41</v>
      </c>
      <c r="Y20" s="1">
        <f t="shared" si="0"/>
        <v>0.63837594696969702</v>
      </c>
      <c r="Z20" s="41">
        <f t="shared" si="1"/>
        <v>0.11217792902284883</v>
      </c>
    </row>
    <row r="21" spans="1:29">
      <c r="A21" s="39">
        <v>12</v>
      </c>
      <c r="B21" s="11" t="s">
        <v>2</v>
      </c>
      <c r="C21" s="65"/>
      <c r="D21" s="65"/>
      <c r="E21" s="58">
        <v>14</v>
      </c>
      <c r="F21" s="59">
        <v>24.15</v>
      </c>
      <c r="G21" s="60">
        <v>38.15</v>
      </c>
      <c r="H21" s="14">
        <v>0.97222222222222221</v>
      </c>
      <c r="I21" s="5">
        <v>1.6770833333333333</v>
      </c>
      <c r="J21" s="15">
        <v>2.6493055555555554</v>
      </c>
      <c r="K21" s="35">
        <v>7097.1428571428569</v>
      </c>
      <c r="L21" s="36">
        <v>2604.4560943643514</v>
      </c>
      <c r="M21" s="40">
        <v>51.428571428571423</v>
      </c>
      <c r="N21" s="40">
        <v>18.872870249017037</v>
      </c>
      <c r="O21" s="16">
        <v>90.277777777777771</v>
      </c>
      <c r="P21" s="17">
        <v>84.715189873417728</v>
      </c>
      <c r="Q21" s="18">
        <v>87.367549668874176</v>
      </c>
      <c r="S21" s="46">
        <f t="shared" si="2"/>
        <v>330000</v>
      </c>
      <c r="T21" s="41">
        <f t="shared" si="3"/>
        <v>11845.989304812836</v>
      </c>
      <c r="U21" s="41">
        <f t="shared" si="4"/>
        <v>3</v>
      </c>
      <c r="V21" s="41" t="s">
        <v>41</v>
      </c>
      <c r="Y21" s="1">
        <f t="shared" si="0"/>
        <v>0.63837594696969702</v>
      </c>
      <c r="Z21" s="41">
        <f t="shared" si="1"/>
        <v>0.11217792902284883</v>
      </c>
    </row>
    <row r="22" spans="1:29">
      <c r="A22" s="9">
        <v>26.2</v>
      </c>
      <c r="B22" s="12" t="s">
        <v>3</v>
      </c>
      <c r="C22" s="67">
        <f>E22*(Y22+Z22)</f>
        <v>14.560745194255389</v>
      </c>
      <c r="D22" s="68">
        <f>C18/C22-1</f>
        <v>0.10939526540600908</v>
      </c>
      <c r="E22" s="58">
        <v>19.399999999999999</v>
      </c>
      <c r="F22" s="59">
        <v>66.149999999999991</v>
      </c>
      <c r="G22" s="60">
        <v>85.549999999999983</v>
      </c>
      <c r="H22" s="14">
        <v>1.3472222222222221</v>
      </c>
      <c r="I22" s="5">
        <v>4.5937499999999991</v>
      </c>
      <c r="J22" s="15">
        <v>5.9409722222222214</v>
      </c>
      <c r="K22" s="35">
        <v>5121.649484536083</v>
      </c>
      <c r="L22" s="36">
        <v>1161.4260666277032</v>
      </c>
      <c r="M22" s="40">
        <v>37.113402061855673</v>
      </c>
      <c r="N22" s="40">
        <v>8.4161309175920529</v>
      </c>
      <c r="O22" s="16">
        <v>86.527777777777771</v>
      </c>
      <c r="P22" s="17">
        <v>58.13291139240507</v>
      </c>
      <c r="Q22" s="18">
        <v>71.672185430463585</v>
      </c>
      <c r="S22" s="46">
        <f t="shared" si="2"/>
        <v>228200</v>
      </c>
      <c r="T22" s="41">
        <f t="shared" si="3"/>
        <v>11845.989304812836</v>
      </c>
      <c r="U22" s="41">
        <f t="shared" si="4"/>
        <v>3</v>
      </c>
      <c r="V22" s="41" t="s">
        <v>41</v>
      </c>
      <c r="Y22" s="1">
        <f t="shared" si="0"/>
        <v>0.63837594696969702</v>
      </c>
      <c r="Z22" s="41">
        <f t="shared" si="1"/>
        <v>0.11217792902284883</v>
      </c>
    </row>
    <row r="23" spans="1:29" ht="19" thickBot="1">
      <c r="A23" s="10">
        <v>8000</v>
      </c>
      <c r="B23" s="13" t="s">
        <v>4</v>
      </c>
      <c r="C23" s="69"/>
      <c r="D23" s="69"/>
      <c r="E23" s="61">
        <v>19.399999999999999</v>
      </c>
      <c r="F23" s="62">
        <v>47.25</v>
      </c>
      <c r="G23" s="63">
        <v>66.650000000000006</v>
      </c>
      <c r="H23" s="19">
        <v>1.3472222222222221</v>
      </c>
      <c r="I23" s="20">
        <v>3.28125</v>
      </c>
      <c r="J23" s="21">
        <v>4.6284722222222223</v>
      </c>
      <c r="K23" s="35">
        <v>5121.649484536083</v>
      </c>
      <c r="L23" s="37">
        <v>1490.7726931732932</v>
      </c>
      <c r="M23" s="40">
        <v>37.113402061855673</v>
      </c>
      <c r="N23" s="40">
        <v>10.802700675168792</v>
      </c>
      <c r="O23" s="22">
        <v>86.527777777777771</v>
      </c>
      <c r="P23" s="23">
        <v>70.094936708860757</v>
      </c>
      <c r="Q23" s="24">
        <v>77.930463576158942</v>
      </c>
      <c r="S23" s="46">
        <f t="shared" si="2"/>
        <v>228200</v>
      </c>
      <c r="T23" s="41">
        <f t="shared" si="3"/>
        <v>11845.989304812836</v>
      </c>
      <c r="U23" s="41">
        <f t="shared" si="4"/>
        <v>3</v>
      </c>
      <c r="V23" s="41" t="s">
        <v>41</v>
      </c>
      <c r="Y23" s="1">
        <f t="shared" si="0"/>
        <v>0.63837594696969702</v>
      </c>
      <c r="Z23" s="41">
        <f t="shared" si="1"/>
        <v>0.11217792902284883</v>
      </c>
    </row>
    <row r="24" spans="1:29" ht="19.5" thickTop="1" thickBot="1">
      <c r="A24" s="25" t="s">
        <v>24</v>
      </c>
      <c r="B24" s="26" t="s">
        <v>20</v>
      </c>
      <c r="C24" s="64">
        <f>E24*Z24</f>
        <v>13.461351482741859</v>
      </c>
      <c r="D24" s="64"/>
      <c r="E24" s="55">
        <v>120</v>
      </c>
      <c r="F24" s="56">
        <v>120</v>
      </c>
      <c r="G24" s="57">
        <v>240</v>
      </c>
      <c r="H24" s="27">
        <v>5.8823529411764701</v>
      </c>
      <c r="I24" s="28">
        <v>5.8823529411764701</v>
      </c>
      <c r="J24" s="29">
        <v>11.76470588235294</v>
      </c>
      <c r="K24" s="33"/>
      <c r="L24" s="34"/>
      <c r="M24" s="30"/>
      <c r="N24" s="31"/>
      <c r="O24" s="30"/>
      <c r="P24" s="31"/>
      <c r="Q24" s="32"/>
      <c r="S24" s="46"/>
      <c r="T24" s="41">
        <f t="shared" si="3"/>
        <v>11845.989304812836</v>
      </c>
      <c r="U24" s="41">
        <f t="shared" si="4"/>
        <v>3</v>
      </c>
      <c r="V24" s="41"/>
      <c r="Y24" s="1">
        <f t="shared" si="0"/>
        <v>0.63837594696969702</v>
      </c>
      <c r="Z24" s="41">
        <f t="shared" si="1"/>
        <v>0.11217792902284883</v>
      </c>
      <c r="AC24" s="53"/>
    </row>
    <row r="25" spans="1:29">
      <c r="A25" s="7" t="s">
        <v>8</v>
      </c>
      <c r="B25" s="11" t="s">
        <v>0</v>
      </c>
      <c r="C25" s="65"/>
      <c r="D25" s="65"/>
      <c r="E25" s="58">
        <v>14</v>
      </c>
      <c r="F25" s="59">
        <v>50.4</v>
      </c>
      <c r="G25" s="60">
        <v>64.400000000000006</v>
      </c>
      <c r="H25" s="14">
        <v>0.68627450980392157</v>
      </c>
      <c r="I25" s="5">
        <v>2.4705882352941178</v>
      </c>
      <c r="J25" s="15">
        <v>3.1568627450980395</v>
      </c>
      <c r="K25" s="35">
        <v>10054.285714285714</v>
      </c>
      <c r="L25" s="36">
        <v>2185.7142857142853</v>
      </c>
      <c r="M25" s="40">
        <v>42.857142857142861</v>
      </c>
      <c r="N25" s="40">
        <v>9.316770186335404</v>
      </c>
      <c r="O25" s="16">
        <v>88.333333333333329</v>
      </c>
      <c r="P25" s="17">
        <v>58</v>
      </c>
      <c r="Q25" s="18">
        <v>73.166666666666657</v>
      </c>
      <c r="S25" s="46">
        <f t="shared" si="2"/>
        <v>269100</v>
      </c>
      <c r="T25" s="41">
        <f t="shared" si="3"/>
        <v>11845.989304812836</v>
      </c>
      <c r="U25" s="41">
        <f t="shared" si="4"/>
        <v>3</v>
      </c>
      <c r="V25" s="41" t="s">
        <v>41</v>
      </c>
      <c r="Y25" s="1">
        <f t="shared" si="0"/>
        <v>0.63837594696969702</v>
      </c>
      <c r="Z25" s="41">
        <f t="shared" si="1"/>
        <v>0.11217792902284883</v>
      </c>
    </row>
    <row r="26" spans="1:29">
      <c r="A26" s="8">
        <v>340</v>
      </c>
      <c r="B26" s="12" t="s">
        <v>1</v>
      </c>
      <c r="C26" s="66"/>
      <c r="D26" s="66"/>
      <c r="E26" s="58">
        <v>14</v>
      </c>
      <c r="F26" s="59">
        <v>32</v>
      </c>
      <c r="G26" s="60">
        <v>46</v>
      </c>
      <c r="H26" s="14">
        <v>0.68627450980392157</v>
      </c>
      <c r="I26" s="5">
        <v>1.5686274509803921</v>
      </c>
      <c r="J26" s="15">
        <v>2.2549019607843137</v>
      </c>
      <c r="K26" s="35">
        <v>10054.285714285714</v>
      </c>
      <c r="L26" s="36">
        <v>3060</v>
      </c>
      <c r="M26" s="40">
        <v>42.857142857142861</v>
      </c>
      <c r="N26" s="40">
        <v>13.043478260869566</v>
      </c>
      <c r="O26" s="16">
        <v>88.333333333333329</v>
      </c>
      <c r="P26" s="17">
        <v>73.333333333333329</v>
      </c>
      <c r="Q26" s="18">
        <v>80.833333333333329</v>
      </c>
      <c r="S26" s="46">
        <f t="shared" si="2"/>
        <v>269100</v>
      </c>
      <c r="T26" s="41">
        <f t="shared" si="3"/>
        <v>11845.989304812836</v>
      </c>
      <c r="U26" s="41">
        <f t="shared" si="4"/>
        <v>3</v>
      </c>
      <c r="V26" s="41" t="s">
        <v>41</v>
      </c>
      <c r="Y26" s="1">
        <f t="shared" si="0"/>
        <v>0.63837594696969702</v>
      </c>
      <c r="Z26" s="41">
        <f t="shared" si="1"/>
        <v>0.11217792902284883</v>
      </c>
    </row>
    <row r="27" spans="1:29">
      <c r="A27" s="39">
        <v>10</v>
      </c>
      <c r="B27" s="11" t="s">
        <v>2</v>
      </c>
      <c r="C27" s="65"/>
      <c r="D27" s="65"/>
      <c r="E27" s="58">
        <v>12</v>
      </c>
      <c r="F27" s="59">
        <v>18.399999999999999</v>
      </c>
      <c r="G27" s="60">
        <v>30.4</v>
      </c>
      <c r="H27" s="14">
        <v>0.58823529411764708</v>
      </c>
      <c r="I27" s="5">
        <v>0.90196078431372539</v>
      </c>
      <c r="J27" s="15">
        <v>1.4901960784313726</v>
      </c>
      <c r="K27" s="35">
        <v>11730</v>
      </c>
      <c r="L27" s="36">
        <v>4630.2631578947367</v>
      </c>
      <c r="M27" s="40">
        <v>50</v>
      </c>
      <c r="N27" s="40">
        <v>19.736842105263158</v>
      </c>
      <c r="O27" s="16">
        <v>90</v>
      </c>
      <c r="P27" s="17">
        <v>84.666666666666671</v>
      </c>
      <c r="Q27" s="18">
        <v>87.333333333333343</v>
      </c>
      <c r="S27" s="46">
        <f t="shared" si="2"/>
        <v>319800</v>
      </c>
      <c r="T27" s="41">
        <f t="shared" si="3"/>
        <v>11845.989304812836</v>
      </c>
      <c r="U27" s="41">
        <f t="shared" si="4"/>
        <v>3</v>
      </c>
      <c r="V27" s="41" t="s">
        <v>41</v>
      </c>
      <c r="Y27" s="1">
        <f t="shared" si="0"/>
        <v>0.63837594696969702</v>
      </c>
      <c r="Z27" s="41">
        <f t="shared" si="1"/>
        <v>0.11217792902284883</v>
      </c>
    </row>
    <row r="28" spans="1:29">
      <c r="A28" s="9">
        <v>42.3</v>
      </c>
      <c r="B28" s="12" t="s">
        <v>3</v>
      </c>
      <c r="C28" s="67">
        <f>E28*(Y28+Z28)</f>
        <v>12.75941589187328</v>
      </c>
      <c r="D28" s="68">
        <f>C24/C28-1</f>
        <v>5.5013144552773507E-2</v>
      </c>
      <c r="E28" s="58">
        <v>17</v>
      </c>
      <c r="F28" s="59">
        <v>50.4</v>
      </c>
      <c r="G28" s="60">
        <v>67.400000000000006</v>
      </c>
      <c r="H28" s="14">
        <v>0.83333333333333326</v>
      </c>
      <c r="I28" s="5">
        <v>2.4705882352941178</v>
      </c>
      <c r="J28" s="15">
        <v>3.3039215686274508</v>
      </c>
      <c r="K28" s="35">
        <v>8280</v>
      </c>
      <c r="L28" s="36">
        <v>2088.427299703264</v>
      </c>
      <c r="M28" s="40">
        <v>35.294117647058826</v>
      </c>
      <c r="N28" s="40">
        <v>8.9020771513353107</v>
      </c>
      <c r="O28" s="16">
        <v>85.833333333333329</v>
      </c>
      <c r="P28" s="17">
        <v>58</v>
      </c>
      <c r="Q28" s="18">
        <v>71.916666666666657</v>
      </c>
      <c r="S28" s="46">
        <f t="shared" si="2"/>
        <v>215300</v>
      </c>
      <c r="T28" s="41">
        <f t="shared" si="3"/>
        <v>11845.989304812836</v>
      </c>
      <c r="U28" s="41">
        <f t="shared" si="4"/>
        <v>3</v>
      </c>
      <c r="V28" s="41" t="s">
        <v>41</v>
      </c>
      <c r="Y28" s="1">
        <f t="shared" si="0"/>
        <v>0.63837594696969702</v>
      </c>
      <c r="Z28" s="41">
        <f t="shared" si="1"/>
        <v>0.11217792902284883</v>
      </c>
    </row>
    <row r="29" spans="1:29" ht="19" thickBot="1">
      <c r="A29" s="10">
        <v>7000</v>
      </c>
      <c r="B29" s="13" t="s">
        <v>4</v>
      </c>
      <c r="C29" s="69"/>
      <c r="D29" s="69"/>
      <c r="E29" s="61">
        <v>17</v>
      </c>
      <c r="F29" s="62">
        <v>36</v>
      </c>
      <c r="G29" s="63">
        <v>53</v>
      </c>
      <c r="H29" s="19">
        <v>0.83333333333333326</v>
      </c>
      <c r="I29" s="20">
        <v>1.7647058823529411</v>
      </c>
      <c r="J29" s="21">
        <v>2.5980392156862742</v>
      </c>
      <c r="K29" s="35">
        <v>8280</v>
      </c>
      <c r="L29" s="37">
        <v>2655.849056603774</v>
      </c>
      <c r="M29" s="40">
        <v>35.294117647058826</v>
      </c>
      <c r="N29" s="40">
        <v>11.320754716981133</v>
      </c>
      <c r="O29" s="22">
        <v>85.833333333333329</v>
      </c>
      <c r="P29" s="23">
        <v>70</v>
      </c>
      <c r="Q29" s="24">
        <v>77.916666666666671</v>
      </c>
      <c r="S29" s="46">
        <f t="shared" si="2"/>
        <v>215300</v>
      </c>
      <c r="T29" s="41">
        <f t="shared" si="3"/>
        <v>11845.989304812836</v>
      </c>
      <c r="U29" s="41">
        <f t="shared" si="4"/>
        <v>3</v>
      </c>
      <c r="V29" s="41" t="s">
        <v>41</v>
      </c>
      <c r="Y29" s="1">
        <f t="shared" si="0"/>
        <v>0.63837594696969702</v>
      </c>
      <c r="Z29" s="41">
        <f t="shared" si="1"/>
        <v>0.11217792902284883</v>
      </c>
    </row>
    <row r="30" spans="1:29" ht="19.5" thickTop="1" thickBot="1">
      <c r="A30" s="25" t="s">
        <v>25</v>
      </c>
      <c r="B30" s="26" t="s">
        <v>20</v>
      </c>
      <c r="C30" s="64">
        <f>E30*Z30</f>
        <v>9.4229460379193011</v>
      </c>
      <c r="D30" s="64"/>
      <c r="E30" s="55">
        <v>84</v>
      </c>
      <c r="F30" s="56">
        <v>84</v>
      </c>
      <c r="G30" s="57">
        <v>168</v>
      </c>
      <c r="H30" s="27">
        <v>4.6666666666666661</v>
      </c>
      <c r="I30" s="28">
        <v>4.6666666666666661</v>
      </c>
      <c r="J30" s="29">
        <v>9.3333333333333321</v>
      </c>
      <c r="K30" s="33"/>
      <c r="L30" s="34"/>
      <c r="M30" s="30"/>
      <c r="N30" s="31"/>
      <c r="O30" s="30"/>
      <c r="P30" s="31"/>
      <c r="Q30" s="32"/>
      <c r="S30" s="46"/>
      <c r="T30" s="41">
        <f t="shared" si="3"/>
        <v>11845.989304812836</v>
      </c>
      <c r="U30" s="41">
        <f t="shared" si="4"/>
        <v>3</v>
      </c>
      <c r="V30" s="41"/>
      <c r="Y30" s="1">
        <f t="shared" si="0"/>
        <v>0.63837594696969702</v>
      </c>
      <c r="Z30" s="41">
        <f t="shared" si="1"/>
        <v>0.11217792902284883</v>
      </c>
    </row>
    <row r="31" spans="1:29">
      <c r="A31" s="7" t="s">
        <v>15</v>
      </c>
      <c r="B31" s="11" t="s">
        <v>0</v>
      </c>
      <c r="C31" s="65"/>
      <c r="D31" s="65"/>
      <c r="E31" s="58">
        <v>11</v>
      </c>
      <c r="F31" s="59">
        <v>35.279999999999994</v>
      </c>
      <c r="G31" s="60">
        <v>46.279999999999994</v>
      </c>
      <c r="H31" s="14">
        <v>0.61111111111111105</v>
      </c>
      <c r="I31" s="5">
        <v>1.9599999999999995</v>
      </c>
      <c r="J31" s="15">
        <v>2.5711111111111107</v>
      </c>
      <c r="K31" s="35">
        <v>11290.909090909092</v>
      </c>
      <c r="L31" s="36">
        <v>2683.6646499567851</v>
      </c>
      <c r="M31" s="40">
        <v>38.18181818181818</v>
      </c>
      <c r="N31" s="40">
        <v>9.0751944684528976</v>
      </c>
      <c r="O31" s="16">
        <v>86.904761904761898</v>
      </c>
      <c r="P31" s="17">
        <v>58.000000000000007</v>
      </c>
      <c r="Q31" s="18">
        <v>72.452380952380963</v>
      </c>
      <c r="S31" s="46">
        <f t="shared" si="2"/>
        <v>235800</v>
      </c>
      <c r="T31" s="41">
        <f t="shared" si="3"/>
        <v>11845.989304812836</v>
      </c>
      <c r="U31" s="41">
        <f t="shared" si="4"/>
        <v>3</v>
      </c>
      <c r="V31" s="41" t="s">
        <v>41</v>
      </c>
      <c r="Y31" s="1">
        <f t="shared" si="0"/>
        <v>0.63837594696969702</v>
      </c>
      <c r="Z31" s="41">
        <f t="shared" si="1"/>
        <v>0.11217792902284883</v>
      </c>
    </row>
    <row r="32" spans="1:29">
      <c r="A32" s="8">
        <v>300</v>
      </c>
      <c r="B32" s="12" t="s">
        <v>1</v>
      </c>
      <c r="C32" s="66"/>
      <c r="D32" s="66"/>
      <c r="E32" s="58">
        <v>11</v>
      </c>
      <c r="F32" s="59">
        <v>22.4</v>
      </c>
      <c r="G32" s="60">
        <v>33.4</v>
      </c>
      <c r="H32" s="14">
        <v>0.61111111111111105</v>
      </c>
      <c r="I32" s="5">
        <v>1.2444444444444442</v>
      </c>
      <c r="J32" s="15">
        <v>1.8555555555555552</v>
      </c>
      <c r="K32" s="35">
        <v>11290.909090909092</v>
      </c>
      <c r="L32" s="36">
        <v>3718.5628742514978</v>
      </c>
      <c r="M32" s="40">
        <v>38.18181818181818</v>
      </c>
      <c r="N32" s="40">
        <v>12.574850299401199</v>
      </c>
      <c r="O32" s="16">
        <v>86.904761904761898</v>
      </c>
      <c r="P32" s="17">
        <v>73.333333333333329</v>
      </c>
      <c r="Q32" s="18">
        <v>80.11904761904762</v>
      </c>
      <c r="S32" s="46">
        <f t="shared" si="2"/>
        <v>235800</v>
      </c>
      <c r="T32" s="41">
        <f t="shared" si="3"/>
        <v>11845.989304812836</v>
      </c>
      <c r="U32" s="41">
        <f t="shared" si="4"/>
        <v>3</v>
      </c>
      <c r="V32" s="41" t="s">
        <v>41</v>
      </c>
      <c r="Y32" s="1">
        <f t="shared" si="0"/>
        <v>0.63837594696969702</v>
      </c>
      <c r="Z32" s="41">
        <f t="shared" si="1"/>
        <v>0.11217792902284883</v>
      </c>
    </row>
    <row r="33" spans="1:26">
      <c r="A33" s="39">
        <v>7</v>
      </c>
      <c r="B33" s="11" t="s">
        <v>2</v>
      </c>
      <c r="C33" s="65"/>
      <c r="D33" s="65"/>
      <c r="E33" s="58">
        <v>9</v>
      </c>
      <c r="F33" s="59">
        <v>12.879999999999999</v>
      </c>
      <c r="G33" s="60">
        <v>21.88</v>
      </c>
      <c r="H33" s="14">
        <v>0.5</v>
      </c>
      <c r="I33" s="5">
        <v>0.71555555555555539</v>
      </c>
      <c r="J33" s="15">
        <v>1.2155555555555555</v>
      </c>
      <c r="K33" s="35">
        <v>13800</v>
      </c>
      <c r="L33" s="36">
        <v>5676.4168190127975</v>
      </c>
      <c r="M33" s="40">
        <v>46.666666666666664</v>
      </c>
      <c r="N33" s="40">
        <v>19.195612431444243</v>
      </c>
      <c r="O33" s="16">
        <v>89.285714285714292</v>
      </c>
      <c r="P33" s="17">
        <v>84.666666666666671</v>
      </c>
      <c r="Q33" s="18">
        <v>86.976190476190482</v>
      </c>
      <c r="S33" s="46">
        <f t="shared" si="2"/>
        <v>296100</v>
      </c>
      <c r="T33" s="41">
        <f t="shared" si="3"/>
        <v>11845.989304812836</v>
      </c>
      <c r="U33" s="41">
        <f t="shared" si="4"/>
        <v>3</v>
      </c>
      <c r="V33" s="41" t="s">
        <v>41</v>
      </c>
      <c r="Y33" s="1">
        <f t="shared" si="0"/>
        <v>0.63837594696969702</v>
      </c>
      <c r="Z33" s="41">
        <f t="shared" si="1"/>
        <v>0.11217792902284883</v>
      </c>
    </row>
    <row r="34" spans="1:26">
      <c r="A34" s="9">
        <v>46.2</v>
      </c>
      <c r="B34" s="12" t="s">
        <v>3</v>
      </c>
      <c r="C34" s="67">
        <f>E34*(Y34+Z34)</f>
        <v>10.057421938300115</v>
      </c>
      <c r="D34" s="68">
        <f>C30/C34-1</f>
        <v>-6.3085341777760928E-2</v>
      </c>
      <c r="E34" s="58">
        <v>13.4</v>
      </c>
      <c r="F34" s="59">
        <v>35.279999999999994</v>
      </c>
      <c r="G34" s="60">
        <v>48.679999999999993</v>
      </c>
      <c r="H34" s="14">
        <v>0.74444444444444435</v>
      </c>
      <c r="I34" s="5">
        <v>1.9599999999999995</v>
      </c>
      <c r="J34" s="15">
        <v>2.704444444444444</v>
      </c>
      <c r="K34" s="35">
        <v>9268.6567164179123</v>
      </c>
      <c r="L34" s="36">
        <v>2551.3557929334434</v>
      </c>
      <c r="M34" s="40">
        <v>31.343283582089551</v>
      </c>
      <c r="N34" s="40">
        <v>8.6277732128184077</v>
      </c>
      <c r="O34" s="16">
        <v>84.047619047619051</v>
      </c>
      <c r="P34" s="17">
        <v>58.000000000000007</v>
      </c>
      <c r="Q34" s="18">
        <v>71.023809523809533</v>
      </c>
      <c r="S34" s="46">
        <f t="shared" si="2"/>
        <v>187200</v>
      </c>
      <c r="T34" s="41">
        <f t="shared" si="3"/>
        <v>11845.989304812836</v>
      </c>
      <c r="U34" s="41">
        <f t="shared" si="4"/>
        <v>3</v>
      </c>
      <c r="V34" s="41" t="s">
        <v>41</v>
      </c>
      <c r="Y34" s="1">
        <f t="shared" si="0"/>
        <v>0.63837594696969702</v>
      </c>
      <c r="Z34" s="41">
        <f t="shared" si="1"/>
        <v>0.11217792902284883</v>
      </c>
    </row>
    <row r="35" spans="1:26" ht="19" thickBot="1">
      <c r="A35" s="10">
        <v>6000</v>
      </c>
      <c r="B35" s="13" t="s">
        <v>4</v>
      </c>
      <c r="C35" s="69"/>
      <c r="D35" s="69"/>
      <c r="E35" s="61">
        <v>13.4</v>
      </c>
      <c r="F35" s="62">
        <v>25.2</v>
      </c>
      <c r="G35" s="63">
        <v>38.6</v>
      </c>
      <c r="H35" s="19">
        <v>0.74444444444444435</v>
      </c>
      <c r="I35" s="20">
        <v>1.4</v>
      </c>
      <c r="J35" s="21">
        <v>2.1444444444444444</v>
      </c>
      <c r="K35" s="35">
        <v>9268.6567164179123</v>
      </c>
      <c r="L35" s="37">
        <v>3217.6165803108811</v>
      </c>
      <c r="M35" s="40">
        <v>31.343283582089551</v>
      </c>
      <c r="N35" s="40">
        <v>10.880829015544041</v>
      </c>
      <c r="O35" s="22">
        <v>84.047619047619051</v>
      </c>
      <c r="P35" s="23">
        <v>70</v>
      </c>
      <c r="Q35" s="24">
        <v>77.023809523809518</v>
      </c>
      <c r="S35" s="46">
        <f t="shared" si="2"/>
        <v>187200</v>
      </c>
      <c r="T35" s="41">
        <f t="shared" si="3"/>
        <v>11845.989304812836</v>
      </c>
      <c r="U35" s="41">
        <f t="shared" si="4"/>
        <v>3</v>
      </c>
      <c r="V35" s="41" t="s">
        <v>41</v>
      </c>
      <c r="Y35" s="1">
        <f t="shared" si="0"/>
        <v>0.63837594696969702</v>
      </c>
      <c r="Z35" s="41">
        <f t="shared" si="1"/>
        <v>0.11217792902284883</v>
      </c>
    </row>
    <row r="36" spans="1:26" ht="19.5" thickTop="1" thickBot="1">
      <c r="A36" s="25" t="s">
        <v>26</v>
      </c>
      <c r="B36" s="26" t="s">
        <v>20</v>
      </c>
      <c r="C36" s="64">
        <f>E36*Z36</f>
        <v>9.4229460379193011</v>
      </c>
      <c r="D36" s="64"/>
      <c r="E36" s="55">
        <v>84</v>
      </c>
      <c r="F36" s="56">
        <v>98</v>
      </c>
      <c r="G36" s="57">
        <v>182</v>
      </c>
      <c r="H36" s="27">
        <v>2.0588235294117645</v>
      </c>
      <c r="I36" s="28">
        <v>2.4019607843137254</v>
      </c>
      <c r="J36" s="29">
        <v>4.4607843137254903</v>
      </c>
      <c r="K36" s="33"/>
      <c r="L36" s="34"/>
      <c r="M36" s="30"/>
      <c r="N36" s="31"/>
      <c r="O36" s="30"/>
      <c r="P36" s="31"/>
      <c r="Q36" s="32"/>
      <c r="S36" s="46"/>
      <c r="T36" s="41">
        <f t="shared" si="3"/>
        <v>11845.989304812836</v>
      </c>
      <c r="U36" s="41">
        <f t="shared" si="4"/>
        <v>3</v>
      </c>
      <c r="V36" s="41"/>
      <c r="Y36" s="1">
        <f t="shared" si="0"/>
        <v>0.63837594696969702</v>
      </c>
      <c r="Z36" s="41">
        <f t="shared" si="1"/>
        <v>0.11217792902284883</v>
      </c>
    </row>
    <row r="37" spans="1:26">
      <c r="A37" s="7" t="s">
        <v>13</v>
      </c>
      <c r="B37" s="11" t="s">
        <v>0</v>
      </c>
      <c r="C37" s="65"/>
      <c r="D37" s="65"/>
      <c r="E37" s="58">
        <v>11</v>
      </c>
      <c r="F37" s="59">
        <v>40.949999999999996</v>
      </c>
      <c r="G37" s="60">
        <v>51.949999999999996</v>
      </c>
      <c r="H37" s="14">
        <v>0.26960784313725489</v>
      </c>
      <c r="I37" s="5">
        <v>1.0036764705882351</v>
      </c>
      <c r="J37" s="15">
        <v>1.2732843137254899</v>
      </c>
      <c r="K37" s="35">
        <v>25592.727272727276</v>
      </c>
      <c r="L37" s="36">
        <v>5419.0567853705497</v>
      </c>
      <c r="M37" s="40">
        <v>38.18181818181818</v>
      </c>
      <c r="N37" s="40">
        <v>8.0846968238691055</v>
      </c>
      <c r="O37" s="16">
        <v>86.904761904761898</v>
      </c>
      <c r="P37" s="17">
        <v>58.214285714285715</v>
      </c>
      <c r="Q37" s="18">
        <v>71.456043956043956</v>
      </c>
      <c r="S37" s="46">
        <f t="shared" si="2"/>
        <v>235800</v>
      </c>
      <c r="T37" s="41">
        <f t="shared" si="3"/>
        <v>11845.989304812836</v>
      </c>
      <c r="U37" s="41">
        <f t="shared" si="4"/>
        <v>3</v>
      </c>
      <c r="V37" s="41" t="s">
        <v>41</v>
      </c>
      <c r="Y37" s="1">
        <f t="shared" si="0"/>
        <v>0.63837594696969702</v>
      </c>
      <c r="Z37" s="41">
        <f t="shared" si="1"/>
        <v>0.11217792902284883</v>
      </c>
    </row>
    <row r="38" spans="1:26">
      <c r="A38" s="8">
        <v>680</v>
      </c>
      <c r="B38" s="12" t="s">
        <v>1</v>
      </c>
      <c r="C38" s="66"/>
      <c r="D38" s="66"/>
      <c r="E38" s="58">
        <v>11</v>
      </c>
      <c r="F38" s="59">
        <v>26</v>
      </c>
      <c r="G38" s="60">
        <v>37</v>
      </c>
      <c r="H38" s="14">
        <v>0.26960784313725489</v>
      </c>
      <c r="I38" s="5">
        <v>0.63725490196078438</v>
      </c>
      <c r="J38" s="15">
        <v>0.90686274509803932</v>
      </c>
      <c r="K38" s="35">
        <v>25592.727272727276</v>
      </c>
      <c r="L38" s="36">
        <v>7608.6486486486474</v>
      </c>
      <c r="M38" s="40">
        <v>38.18181818181818</v>
      </c>
      <c r="N38" s="40">
        <v>11.351351351351351</v>
      </c>
      <c r="O38" s="16">
        <v>86.904761904761898</v>
      </c>
      <c r="P38" s="17">
        <v>73.469387755102048</v>
      </c>
      <c r="Q38" s="18">
        <v>79.670329670329664</v>
      </c>
      <c r="S38" s="46">
        <f t="shared" si="2"/>
        <v>235800</v>
      </c>
      <c r="T38" s="41">
        <f t="shared" si="3"/>
        <v>11845.989304812836</v>
      </c>
      <c r="U38" s="41">
        <f t="shared" si="4"/>
        <v>3</v>
      </c>
      <c r="V38" s="41" t="s">
        <v>41</v>
      </c>
      <c r="Y38" s="1">
        <f t="shared" si="0"/>
        <v>0.63837594696969702</v>
      </c>
      <c r="Z38" s="41">
        <f t="shared" si="1"/>
        <v>0.11217792902284883</v>
      </c>
    </row>
    <row r="39" spans="1:26">
      <c r="A39" s="39">
        <v>7</v>
      </c>
      <c r="B39" s="11" t="s">
        <v>2</v>
      </c>
      <c r="C39" s="65"/>
      <c r="D39" s="65"/>
      <c r="E39" s="58">
        <v>9</v>
      </c>
      <c r="F39" s="59">
        <v>14.95</v>
      </c>
      <c r="G39" s="60">
        <v>23.95</v>
      </c>
      <c r="H39" s="14">
        <v>0.22058823529411764</v>
      </c>
      <c r="I39" s="5">
        <v>0.36642156862745096</v>
      </c>
      <c r="J39" s="15">
        <v>0.58700980392156854</v>
      </c>
      <c r="K39" s="35">
        <v>31280</v>
      </c>
      <c r="L39" s="36">
        <v>11754.488517745305</v>
      </c>
      <c r="M39" s="40">
        <v>46.666666666666664</v>
      </c>
      <c r="N39" s="40">
        <v>17.536534446764094</v>
      </c>
      <c r="O39" s="16">
        <v>89.285714285714292</v>
      </c>
      <c r="P39" s="17">
        <v>84.744897959183675</v>
      </c>
      <c r="Q39" s="18">
        <v>86.840659340659343</v>
      </c>
      <c r="S39" s="46">
        <f t="shared" si="2"/>
        <v>296100</v>
      </c>
      <c r="T39" s="41">
        <f t="shared" si="3"/>
        <v>11845.989304812836</v>
      </c>
      <c r="U39" s="41">
        <f t="shared" si="4"/>
        <v>3</v>
      </c>
      <c r="V39" s="41" t="s">
        <v>41</v>
      </c>
      <c r="Y39" s="1">
        <f t="shared" si="0"/>
        <v>0.63837594696969702</v>
      </c>
      <c r="Z39" s="41">
        <f t="shared" si="1"/>
        <v>0.11217792902284883</v>
      </c>
    </row>
    <row r="40" spans="1:26">
      <c r="A40" s="9">
        <v>72</v>
      </c>
      <c r="B40" s="12" t="s">
        <v>3</v>
      </c>
      <c r="C40" s="67">
        <f>E40*(Y40+Z40)</f>
        <v>10.057421938300115</v>
      </c>
      <c r="D40" s="68">
        <f>C36/C40-1</f>
        <v>-6.3085341777760928E-2</v>
      </c>
      <c r="E40" s="58">
        <v>13.4</v>
      </c>
      <c r="F40" s="59">
        <v>40.949999999999996</v>
      </c>
      <c r="G40" s="60">
        <v>54.349999999999994</v>
      </c>
      <c r="H40" s="14">
        <v>0.32843137254901961</v>
      </c>
      <c r="I40" s="5">
        <v>1.0036764705882351</v>
      </c>
      <c r="J40" s="15">
        <v>1.3321078431372546</v>
      </c>
      <c r="K40" s="35">
        <v>21008.955223880595</v>
      </c>
      <c r="L40" s="36">
        <v>5179.7608095676187</v>
      </c>
      <c r="M40" s="40">
        <v>31.343283582089551</v>
      </c>
      <c r="N40" s="40">
        <v>7.727690892364306</v>
      </c>
      <c r="O40" s="16">
        <v>84.047619047619051</v>
      </c>
      <c r="P40" s="17">
        <v>58.214285714285715</v>
      </c>
      <c r="Q40" s="18">
        <v>70.137362637362642</v>
      </c>
      <c r="S40" s="46">
        <f t="shared" si="2"/>
        <v>187200</v>
      </c>
      <c r="T40" s="41">
        <f t="shared" si="3"/>
        <v>11845.989304812836</v>
      </c>
      <c r="U40" s="41">
        <f t="shared" si="4"/>
        <v>3</v>
      </c>
      <c r="V40" s="41" t="s">
        <v>41</v>
      </c>
      <c r="Y40" s="1">
        <f t="shared" si="0"/>
        <v>0.63837594696969702</v>
      </c>
      <c r="Z40" s="41">
        <f t="shared" si="1"/>
        <v>0.11217792902284883</v>
      </c>
    </row>
    <row r="41" spans="1:26" ht="19" thickBot="1">
      <c r="A41" s="10">
        <v>8000</v>
      </c>
      <c r="B41" s="13" t="s">
        <v>4</v>
      </c>
      <c r="C41" s="69"/>
      <c r="D41" s="69"/>
      <c r="E41" s="61">
        <v>13.4</v>
      </c>
      <c r="F41" s="62">
        <v>29.25</v>
      </c>
      <c r="G41" s="63">
        <v>42.65</v>
      </c>
      <c r="H41" s="19">
        <v>0.32843137254901961</v>
      </c>
      <c r="I41" s="20">
        <v>0.71691176470588236</v>
      </c>
      <c r="J41" s="21">
        <v>1.045343137254902</v>
      </c>
      <c r="K41" s="35">
        <v>21008.955223880595</v>
      </c>
      <c r="L41" s="37">
        <v>6600.7033997655326</v>
      </c>
      <c r="M41" s="40">
        <v>31.343283582089551</v>
      </c>
      <c r="N41" s="40">
        <v>9.847596717467761</v>
      </c>
      <c r="O41" s="22">
        <v>84.047619047619051</v>
      </c>
      <c r="P41" s="23">
        <v>70.15306122448979</v>
      </c>
      <c r="Q41" s="24">
        <v>76.565934065934073</v>
      </c>
      <c r="S41" s="46">
        <f t="shared" si="2"/>
        <v>187200</v>
      </c>
      <c r="T41" s="41">
        <f t="shared" si="3"/>
        <v>11845.989304812836</v>
      </c>
      <c r="U41" s="41">
        <f t="shared" si="4"/>
        <v>3</v>
      </c>
      <c r="V41" s="41" t="s">
        <v>41</v>
      </c>
      <c r="Y41" s="1">
        <f t="shared" si="0"/>
        <v>0.63837594696969702</v>
      </c>
      <c r="Z41" s="41">
        <f t="shared" si="1"/>
        <v>0.11217792902284883</v>
      </c>
    </row>
    <row r="42" spans="1:26" ht="19.5" thickTop="1" thickBot="1">
      <c r="A42" s="25" t="s">
        <v>27</v>
      </c>
      <c r="B42" s="26" t="s">
        <v>20</v>
      </c>
      <c r="C42" s="64">
        <f>E42*Z42</f>
        <v>18.845892075838602</v>
      </c>
      <c r="D42" s="64"/>
      <c r="E42" s="55">
        <v>168</v>
      </c>
      <c r="F42" s="56">
        <v>218</v>
      </c>
      <c r="G42" s="57">
        <v>386</v>
      </c>
      <c r="H42" s="27">
        <v>2.6666666666666665</v>
      </c>
      <c r="I42" s="28">
        <v>3.4603174603174605</v>
      </c>
      <c r="J42" s="29">
        <v>6.1269841269841265</v>
      </c>
      <c r="K42" s="33"/>
      <c r="L42" s="34"/>
      <c r="M42" s="30"/>
      <c r="N42" s="31"/>
      <c r="O42" s="30"/>
      <c r="P42" s="31"/>
      <c r="Q42" s="32"/>
      <c r="S42" s="46"/>
      <c r="T42" s="41">
        <f t="shared" si="3"/>
        <v>11845.989304812836</v>
      </c>
      <c r="U42" s="41">
        <f t="shared" si="4"/>
        <v>3</v>
      </c>
      <c r="V42" s="41"/>
      <c r="Y42" s="1">
        <f t="shared" si="0"/>
        <v>0.63837594696969702</v>
      </c>
      <c r="Z42" s="41">
        <f t="shared" si="1"/>
        <v>0.11217792902284883</v>
      </c>
    </row>
    <row r="43" spans="1:26">
      <c r="A43" s="7" t="s">
        <v>16</v>
      </c>
      <c r="B43" s="11" t="s">
        <v>0</v>
      </c>
      <c r="C43" s="65"/>
      <c r="D43" s="65"/>
      <c r="E43" s="58">
        <v>18</v>
      </c>
      <c r="F43" s="59">
        <v>91.35</v>
      </c>
      <c r="G43" s="60">
        <v>109.35</v>
      </c>
      <c r="H43" s="14">
        <v>0.2857142857142857</v>
      </c>
      <c r="I43" s="5">
        <v>1.45</v>
      </c>
      <c r="J43" s="15">
        <v>1.7357142857142858</v>
      </c>
      <c r="K43" s="35">
        <v>24150</v>
      </c>
      <c r="L43" s="36">
        <v>3975.3086419753085</v>
      </c>
      <c r="M43" s="40">
        <v>46.666666666666664</v>
      </c>
      <c r="N43" s="40">
        <v>7.6817558299039783</v>
      </c>
      <c r="O43" s="16">
        <v>89.285714285714292</v>
      </c>
      <c r="P43" s="17">
        <v>58.096330275229363</v>
      </c>
      <c r="Q43" s="18">
        <v>71.670984455958546</v>
      </c>
      <c r="S43" s="46">
        <f t="shared" si="2"/>
        <v>296100</v>
      </c>
      <c r="T43" s="41">
        <f t="shared" si="3"/>
        <v>11845.989304812836</v>
      </c>
      <c r="U43" s="41">
        <f t="shared" si="4"/>
        <v>3</v>
      </c>
      <c r="V43" s="41" t="s">
        <v>41</v>
      </c>
      <c r="Y43" s="1">
        <f t="shared" si="0"/>
        <v>0.63837594696969702</v>
      </c>
      <c r="Z43" s="41">
        <f t="shared" si="1"/>
        <v>0.11217792902284883</v>
      </c>
    </row>
    <row r="44" spans="1:26">
      <c r="A44" s="8">
        <v>1050</v>
      </c>
      <c r="B44" s="12" t="s">
        <v>1</v>
      </c>
      <c r="C44" s="66"/>
      <c r="D44" s="66"/>
      <c r="E44" s="58">
        <v>18</v>
      </c>
      <c r="F44" s="59">
        <v>58</v>
      </c>
      <c r="G44" s="60">
        <v>76</v>
      </c>
      <c r="H44" s="14">
        <v>0.2857142857142857</v>
      </c>
      <c r="I44" s="5">
        <v>0.92063492063492069</v>
      </c>
      <c r="J44" s="15">
        <v>1.2063492063492065</v>
      </c>
      <c r="K44" s="35">
        <v>24150</v>
      </c>
      <c r="L44" s="36">
        <v>5719.7368421052624</v>
      </c>
      <c r="M44" s="40">
        <v>46.666666666666664</v>
      </c>
      <c r="N44" s="40">
        <v>11.052631578947368</v>
      </c>
      <c r="O44" s="16">
        <v>89.285714285714292</v>
      </c>
      <c r="P44" s="17">
        <v>73.394495412844037</v>
      </c>
      <c r="Q44" s="18">
        <v>80.310880829015545</v>
      </c>
      <c r="S44" s="46">
        <f t="shared" si="2"/>
        <v>296100</v>
      </c>
      <c r="T44" s="41">
        <f t="shared" si="3"/>
        <v>11845.989304812836</v>
      </c>
      <c r="U44" s="41">
        <f t="shared" si="4"/>
        <v>3</v>
      </c>
      <c r="V44" s="41" t="s">
        <v>41</v>
      </c>
      <c r="Y44" s="1">
        <f t="shared" si="0"/>
        <v>0.63837594696969702</v>
      </c>
      <c r="Z44" s="41">
        <f t="shared" si="1"/>
        <v>0.11217792902284883</v>
      </c>
    </row>
    <row r="45" spans="1:26">
      <c r="A45" s="39">
        <v>14</v>
      </c>
      <c r="B45" s="11" t="s">
        <v>2</v>
      </c>
      <c r="C45" s="65"/>
      <c r="D45" s="65"/>
      <c r="E45" s="58">
        <v>16</v>
      </c>
      <c r="F45" s="59">
        <v>33.349999999999994</v>
      </c>
      <c r="G45" s="60">
        <v>49.349999999999994</v>
      </c>
      <c r="H45" s="14">
        <v>0.25396825396825395</v>
      </c>
      <c r="I45" s="5">
        <v>0.52936507936507937</v>
      </c>
      <c r="J45" s="15">
        <v>0.78333333333333333</v>
      </c>
      <c r="K45" s="35">
        <v>27168.75</v>
      </c>
      <c r="L45" s="36">
        <v>8808.510638297872</v>
      </c>
      <c r="M45" s="40">
        <v>52.5</v>
      </c>
      <c r="N45" s="40">
        <v>17.021276595744684</v>
      </c>
      <c r="O45" s="16">
        <v>90.476190476190482</v>
      </c>
      <c r="P45" s="17">
        <v>84.701834862385326</v>
      </c>
      <c r="Q45" s="18">
        <v>87.215025906735747</v>
      </c>
      <c r="S45" s="46">
        <f t="shared" si="2"/>
        <v>337600</v>
      </c>
      <c r="T45" s="41">
        <f t="shared" si="3"/>
        <v>11845.989304812836</v>
      </c>
      <c r="U45" s="41">
        <f t="shared" si="4"/>
        <v>3</v>
      </c>
      <c r="V45" s="41" t="s">
        <v>41</v>
      </c>
      <c r="Y45" s="1">
        <f t="shared" si="0"/>
        <v>0.63837594696969702</v>
      </c>
      <c r="Z45" s="41">
        <f t="shared" si="1"/>
        <v>0.11217792902284883</v>
      </c>
    </row>
    <row r="46" spans="1:26">
      <c r="A46" s="9">
        <v>103</v>
      </c>
      <c r="B46" s="12" t="s">
        <v>3</v>
      </c>
      <c r="C46" s="67">
        <f>E46*(Y46+Z46)</f>
        <v>16.362074496637501</v>
      </c>
      <c r="D46" s="68">
        <f>C42/C46-1</f>
        <v>0.15180334130073425</v>
      </c>
      <c r="E46" s="58">
        <v>21.8</v>
      </c>
      <c r="F46" s="59">
        <v>91.35</v>
      </c>
      <c r="G46" s="60">
        <v>113.14999999999999</v>
      </c>
      <c r="H46" s="14">
        <v>0.34603174603174602</v>
      </c>
      <c r="I46" s="5">
        <v>1.45</v>
      </c>
      <c r="J46" s="15">
        <v>1.7960317460317459</v>
      </c>
      <c r="K46" s="35">
        <v>19940.366972477066</v>
      </c>
      <c r="L46" s="36">
        <v>3841.8029164825457</v>
      </c>
      <c r="M46" s="40">
        <v>38.532110091743121</v>
      </c>
      <c r="N46" s="40">
        <v>7.4237737516570919</v>
      </c>
      <c r="O46" s="16">
        <v>87.023809523809518</v>
      </c>
      <c r="P46" s="17">
        <v>58.096330275229363</v>
      </c>
      <c r="Q46" s="18">
        <v>70.686528497409327</v>
      </c>
      <c r="S46" s="46">
        <f t="shared" si="2"/>
        <v>238300</v>
      </c>
      <c r="T46" s="41">
        <f t="shared" si="3"/>
        <v>11845.989304812836</v>
      </c>
      <c r="U46" s="41">
        <f t="shared" si="4"/>
        <v>3</v>
      </c>
      <c r="V46" s="41" t="s">
        <v>41</v>
      </c>
      <c r="Y46" s="1">
        <f t="shared" si="0"/>
        <v>0.63837594696969702</v>
      </c>
      <c r="Z46" s="41">
        <f t="shared" si="1"/>
        <v>0.11217792902284883</v>
      </c>
    </row>
    <row r="47" spans="1:26" ht="19" thickBot="1">
      <c r="A47" s="10">
        <v>9000</v>
      </c>
      <c r="B47" s="13" t="s">
        <v>4</v>
      </c>
      <c r="C47" s="69"/>
      <c r="D47" s="69"/>
      <c r="E47" s="61">
        <v>21.8</v>
      </c>
      <c r="F47" s="62">
        <v>65.25</v>
      </c>
      <c r="G47" s="63">
        <v>87.05</v>
      </c>
      <c r="H47" s="19">
        <v>0.34603174603174602</v>
      </c>
      <c r="I47" s="20">
        <v>1.0357142857142856</v>
      </c>
      <c r="J47" s="21">
        <v>1.3817460317460317</v>
      </c>
      <c r="K47" s="35">
        <v>19940.366972477066</v>
      </c>
      <c r="L47" s="37">
        <v>4993.6817920735211</v>
      </c>
      <c r="M47" s="40">
        <v>38.532110091743121</v>
      </c>
      <c r="N47" s="40">
        <v>9.6496266513498004</v>
      </c>
      <c r="O47" s="22">
        <v>87.023809523809518</v>
      </c>
      <c r="P47" s="23">
        <v>70.068807339449535</v>
      </c>
      <c r="Q47" s="24">
        <v>77.448186528497416</v>
      </c>
      <c r="S47" s="46">
        <f t="shared" si="2"/>
        <v>238300</v>
      </c>
      <c r="T47" s="41">
        <f t="shared" si="3"/>
        <v>11845.989304812836</v>
      </c>
      <c r="U47" s="41">
        <f t="shared" si="4"/>
        <v>3</v>
      </c>
      <c r="V47" s="41" t="s">
        <v>41</v>
      </c>
      <c r="Y47" s="1">
        <f t="shared" si="0"/>
        <v>0.63837594696969702</v>
      </c>
      <c r="Z47" s="41">
        <f t="shared" si="1"/>
        <v>0.11217792902284883</v>
      </c>
    </row>
    <row r="48" spans="1:26" ht="19.5" thickTop="1" thickBot="1">
      <c r="A48" s="25" t="s">
        <v>28</v>
      </c>
      <c r="B48" s="26" t="s">
        <v>20</v>
      </c>
      <c r="C48" s="64">
        <f>E48*Z48</f>
        <v>26.922702965483719</v>
      </c>
      <c r="D48" s="64"/>
      <c r="E48" s="55">
        <v>240</v>
      </c>
      <c r="F48" s="56">
        <v>560</v>
      </c>
      <c r="G48" s="57">
        <v>800</v>
      </c>
      <c r="H48" s="27">
        <v>2.2222222222222223</v>
      </c>
      <c r="I48" s="28">
        <v>5.185185185185186</v>
      </c>
      <c r="J48" s="29">
        <v>7.4074074074074083</v>
      </c>
      <c r="K48" s="33"/>
      <c r="L48" s="34"/>
      <c r="M48" s="30"/>
      <c r="N48" s="31"/>
      <c r="O48" s="30"/>
      <c r="P48" s="31"/>
      <c r="Q48" s="32"/>
      <c r="S48" s="46"/>
      <c r="T48" s="41">
        <f t="shared" si="3"/>
        <v>11845.989304812836</v>
      </c>
      <c r="U48" s="41">
        <f t="shared" si="4"/>
        <v>3</v>
      </c>
      <c r="V48" s="41"/>
      <c r="Y48" s="1">
        <f t="shared" si="0"/>
        <v>0.63837594696969702</v>
      </c>
      <c r="Z48" s="41">
        <f t="shared" si="1"/>
        <v>0.11217792902284883</v>
      </c>
    </row>
    <row r="49" spans="1:26">
      <c r="A49" s="7" t="s">
        <v>14</v>
      </c>
      <c r="B49" s="11" t="s">
        <v>0</v>
      </c>
      <c r="C49" s="65"/>
      <c r="D49" s="65"/>
      <c r="E49" s="58">
        <v>20</v>
      </c>
      <c r="F49" s="59">
        <v>176.4</v>
      </c>
      <c r="G49" s="60">
        <v>196.4</v>
      </c>
      <c r="H49" s="14">
        <v>0.18518518518518517</v>
      </c>
      <c r="I49" s="5">
        <v>1.6333333333333333</v>
      </c>
      <c r="J49" s="15">
        <v>1.8185185185185184</v>
      </c>
      <c r="K49" s="35">
        <v>37260</v>
      </c>
      <c r="L49" s="36">
        <v>3794.2973523421592</v>
      </c>
      <c r="M49" s="40">
        <v>48</v>
      </c>
      <c r="N49" s="40">
        <v>4.887983706720977</v>
      </c>
      <c r="O49" s="16">
        <v>91.666666666666671</v>
      </c>
      <c r="P49" s="17">
        <v>68.5</v>
      </c>
      <c r="Q49" s="18">
        <v>75.45</v>
      </c>
      <c r="S49" s="46">
        <f t="shared" si="2"/>
        <v>390900</v>
      </c>
      <c r="T49" s="41">
        <f t="shared" si="3"/>
        <v>11845.989304812836</v>
      </c>
      <c r="U49" s="41">
        <f t="shared" si="4"/>
        <v>3</v>
      </c>
      <c r="V49" s="41" t="s">
        <v>41</v>
      </c>
      <c r="Y49" s="1">
        <f t="shared" si="0"/>
        <v>0.63837594696969702</v>
      </c>
      <c r="Z49" s="41">
        <f t="shared" si="1"/>
        <v>0.11217792902284883</v>
      </c>
    </row>
    <row r="50" spans="1:26">
      <c r="A50" s="8">
        <v>1800</v>
      </c>
      <c r="B50" s="12" t="s">
        <v>1</v>
      </c>
      <c r="C50" s="66"/>
      <c r="D50" s="66"/>
      <c r="E50" s="58">
        <v>20</v>
      </c>
      <c r="F50" s="59">
        <v>112</v>
      </c>
      <c r="G50" s="60">
        <v>132</v>
      </c>
      <c r="H50" s="14">
        <v>0.18518518518518517</v>
      </c>
      <c r="I50" s="5">
        <v>1.037037037037037</v>
      </c>
      <c r="J50" s="15">
        <v>1.2222222222222221</v>
      </c>
      <c r="K50" s="35">
        <v>37260</v>
      </c>
      <c r="L50" s="36">
        <v>5645.454545454546</v>
      </c>
      <c r="M50" s="40">
        <v>48</v>
      </c>
      <c r="N50" s="40">
        <v>7.2727272727272725</v>
      </c>
      <c r="O50" s="16">
        <v>91.666666666666671</v>
      </c>
      <c r="P50" s="17">
        <v>80</v>
      </c>
      <c r="Q50" s="18">
        <v>83.5</v>
      </c>
      <c r="S50" s="46">
        <f t="shared" si="2"/>
        <v>390900</v>
      </c>
      <c r="T50" s="41">
        <f t="shared" si="3"/>
        <v>11845.989304812836</v>
      </c>
      <c r="U50" s="41">
        <f t="shared" si="4"/>
        <v>3</v>
      </c>
      <c r="V50" s="41" t="s">
        <v>41</v>
      </c>
      <c r="Y50" s="1">
        <f t="shared" si="0"/>
        <v>0.63837594696969702</v>
      </c>
      <c r="Z50" s="41">
        <f t="shared" si="1"/>
        <v>0.11217792902284883</v>
      </c>
    </row>
    <row r="51" spans="1:26">
      <c r="A51" s="39">
        <v>16</v>
      </c>
      <c r="B51" s="11" t="s">
        <v>2</v>
      </c>
      <c r="C51" s="65"/>
      <c r="D51" s="65"/>
      <c r="E51" s="58">
        <v>18</v>
      </c>
      <c r="F51" s="59">
        <v>64.399999999999991</v>
      </c>
      <c r="G51" s="60">
        <v>82.399999999999991</v>
      </c>
      <c r="H51" s="14">
        <v>0.16666666666666666</v>
      </c>
      <c r="I51" s="5">
        <v>0.59629629629629621</v>
      </c>
      <c r="J51" s="15">
        <v>0.76296296296296284</v>
      </c>
      <c r="K51" s="35">
        <v>41400</v>
      </c>
      <c r="L51" s="36">
        <v>9043.6893203883501</v>
      </c>
      <c r="M51" s="40">
        <v>53.333333333333336</v>
      </c>
      <c r="N51" s="40">
        <v>11.650485436893206</v>
      </c>
      <c r="O51" s="16">
        <v>92.5</v>
      </c>
      <c r="P51" s="17">
        <v>88.5</v>
      </c>
      <c r="Q51" s="18">
        <v>89.7</v>
      </c>
      <c r="S51" s="46">
        <f t="shared" si="2"/>
        <v>438300</v>
      </c>
      <c r="T51" s="41">
        <f t="shared" si="3"/>
        <v>11845.989304812836</v>
      </c>
      <c r="U51" s="41">
        <f t="shared" si="4"/>
        <v>3</v>
      </c>
      <c r="V51" s="41" t="s">
        <v>41</v>
      </c>
      <c r="Y51" s="1">
        <f t="shared" si="0"/>
        <v>0.63837594696969702</v>
      </c>
      <c r="Z51" s="41">
        <f t="shared" si="1"/>
        <v>0.11217792902284883</v>
      </c>
    </row>
    <row r="52" spans="1:26">
      <c r="A52" s="9">
        <v>102</v>
      </c>
      <c r="B52" s="12" t="s">
        <v>3</v>
      </c>
      <c r="C52" s="67">
        <f>E52*(Y52+Z52)</f>
        <v>18.163403799019608</v>
      </c>
      <c r="D52" s="68">
        <f>C48/C52-1</f>
        <v>0.48224987251216112</v>
      </c>
      <c r="E52" s="58">
        <v>24.2</v>
      </c>
      <c r="F52" s="59">
        <v>176.4</v>
      </c>
      <c r="G52" s="60">
        <v>200.6</v>
      </c>
      <c r="H52" s="14">
        <v>0.22407407407407406</v>
      </c>
      <c r="I52" s="5">
        <v>1.6333333333333333</v>
      </c>
      <c r="J52" s="15">
        <v>1.8574074074074074</v>
      </c>
      <c r="K52" s="35">
        <v>30793.388429752067</v>
      </c>
      <c r="L52" s="36">
        <v>3714.8554336989032</v>
      </c>
      <c r="M52" s="40">
        <v>39.669421487603309</v>
      </c>
      <c r="N52" s="40">
        <v>4.7856430707876374</v>
      </c>
      <c r="O52" s="16">
        <v>89.916666666666671</v>
      </c>
      <c r="P52" s="17">
        <v>68.5</v>
      </c>
      <c r="Q52" s="18">
        <v>74.925000000000011</v>
      </c>
      <c r="S52" s="46">
        <f t="shared" si="2"/>
        <v>316900</v>
      </c>
      <c r="T52" s="41">
        <f t="shared" si="3"/>
        <v>11845.989304812836</v>
      </c>
      <c r="U52" s="41">
        <f t="shared" si="4"/>
        <v>3</v>
      </c>
      <c r="V52" s="41" t="s">
        <v>41</v>
      </c>
      <c r="Y52" s="1">
        <f t="shared" si="0"/>
        <v>0.63837594696969702</v>
      </c>
      <c r="Z52" s="41">
        <f t="shared" si="1"/>
        <v>0.11217792902284883</v>
      </c>
    </row>
    <row r="53" spans="1:26" ht="19" thickBot="1">
      <c r="A53" s="10">
        <v>14000</v>
      </c>
      <c r="B53" s="13" t="s">
        <v>4</v>
      </c>
      <c r="C53" s="69"/>
      <c r="D53" s="69"/>
      <c r="E53" s="61">
        <v>24.2</v>
      </c>
      <c r="F53" s="62">
        <v>126</v>
      </c>
      <c r="G53" s="63">
        <v>150.19999999999999</v>
      </c>
      <c r="H53" s="19">
        <v>0.22407407407407406</v>
      </c>
      <c r="I53" s="20">
        <v>1.1666666666666667</v>
      </c>
      <c r="J53" s="21">
        <v>1.3907407407407408</v>
      </c>
      <c r="K53" s="35">
        <v>30793.388429752067</v>
      </c>
      <c r="L53" s="37">
        <v>4961.3848202396803</v>
      </c>
      <c r="M53" s="40">
        <v>39.669421487603309</v>
      </c>
      <c r="N53" s="40">
        <v>6.3914780292942748</v>
      </c>
      <c r="O53" s="22">
        <v>89.916666666666671</v>
      </c>
      <c r="P53" s="23">
        <v>77.5</v>
      </c>
      <c r="Q53" s="24">
        <v>81.224999999999994</v>
      </c>
      <c r="S53" s="46">
        <f t="shared" si="2"/>
        <v>316900</v>
      </c>
      <c r="T53" s="41">
        <f t="shared" si="3"/>
        <v>11845.989304812836</v>
      </c>
      <c r="U53" s="41">
        <f t="shared" si="4"/>
        <v>3</v>
      </c>
      <c r="V53" s="41" t="s">
        <v>41</v>
      </c>
      <c r="Y53" s="1">
        <f t="shared" si="0"/>
        <v>0.63837594696969702</v>
      </c>
      <c r="Z53" s="41">
        <f t="shared" si="1"/>
        <v>0.11217792902284883</v>
      </c>
    </row>
    <row r="54" spans="1:26" ht="19.5" thickTop="1" thickBot="1">
      <c r="A54" s="25" t="s">
        <v>29</v>
      </c>
      <c r="B54" s="26" t="s">
        <v>20</v>
      </c>
      <c r="C54" s="64">
        <f>E54*Z54</f>
        <v>13.461351482741859</v>
      </c>
      <c r="D54" s="64"/>
      <c r="E54" s="55">
        <v>120</v>
      </c>
      <c r="F54" s="56">
        <v>192</v>
      </c>
      <c r="G54" s="57">
        <v>312</v>
      </c>
      <c r="H54" s="27">
        <v>1.7391304347826089</v>
      </c>
      <c r="I54" s="28">
        <v>2.7826086956521743</v>
      </c>
      <c r="J54" s="29">
        <v>4.5217391304347831</v>
      </c>
      <c r="K54" s="33"/>
      <c r="L54" s="34"/>
      <c r="M54" s="30"/>
      <c r="N54" s="31"/>
      <c r="O54" s="30"/>
      <c r="P54" s="31"/>
      <c r="Q54" s="32"/>
      <c r="S54" s="46"/>
      <c r="T54" s="41">
        <f t="shared" si="3"/>
        <v>11845.989304812836</v>
      </c>
      <c r="U54" s="41">
        <f t="shared" si="4"/>
        <v>3</v>
      </c>
      <c r="V54" s="41"/>
      <c r="Y54" s="1">
        <f t="shared" si="0"/>
        <v>0.63837594696969702</v>
      </c>
      <c r="Z54" s="41">
        <f t="shared" si="1"/>
        <v>0.11217792902284883</v>
      </c>
    </row>
    <row r="55" spans="1:26">
      <c r="A55" s="7" t="s">
        <v>9</v>
      </c>
      <c r="B55" s="11" t="s">
        <v>0</v>
      </c>
      <c r="C55" s="65"/>
      <c r="D55" s="65"/>
      <c r="E55" s="58">
        <v>12</v>
      </c>
      <c r="F55" s="59">
        <v>60.48</v>
      </c>
      <c r="G55" s="60">
        <v>72.47999999999999</v>
      </c>
      <c r="H55" s="14">
        <v>0.17391304347826089</v>
      </c>
      <c r="I55" s="5">
        <v>0.87652173913043485</v>
      </c>
      <c r="J55" s="15">
        <v>1.0504347826086957</v>
      </c>
      <c r="K55" s="35">
        <v>39674.999999999993</v>
      </c>
      <c r="L55" s="36">
        <v>6568.7086092715226</v>
      </c>
      <c r="M55" s="40">
        <v>40</v>
      </c>
      <c r="N55" s="40">
        <v>6.6225165562913917</v>
      </c>
      <c r="O55" s="16">
        <v>90</v>
      </c>
      <c r="P55" s="17">
        <v>68.5</v>
      </c>
      <c r="Q55" s="18">
        <v>76.769230769230774</v>
      </c>
      <c r="S55" s="46">
        <f t="shared" si="2"/>
        <v>319800</v>
      </c>
      <c r="T55" s="41">
        <f t="shared" si="3"/>
        <v>11845.989304812836</v>
      </c>
      <c r="U55" s="41">
        <f t="shared" si="4"/>
        <v>3</v>
      </c>
      <c r="V55" s="41" t="s">
        <v>41</v>
      </c>
      <c r="Y55" s="1">
        <f t="shared" si="0"/>
        <v>0.63837594696969702</v>
      </c>
      <c r="Z55" s="41">
        <f t="shared" si="1"/>
        <v>0.11217792902284883</v>
      </c>
    </row>
    <row r="56" spans="1:26">
      <c r="A56" s="8">
        <v>1150</v>
      </c>
      <c r="B56" s="12" t="s">
        <v>1</v>
      </c>
      <c r="C56" s="66"/>
      <c r="D56" s="66"/>
      <c r="E56" s="58">
        <v>12</v>
      </c>
      <c r="F56" s="59">
        <v>38.4</v>
      </c>
      <c r="G56" s="60">
        <v>50.4</v>
      </c>
      <c r="H56" s="14">
        <v>0.17391304347826089</v>
      </c>
      <c r="I56" s="5">
        <v>0.55652173913043479</v>
      </c>
      <c r="J56" s="15">
        <v>0.73043478260869565</v>
      </c>
      <c r="K56" s="35">
        <v>39674.999999999993</v>
      </c>
      <c r="L56" s="36">
        <v>9446.4285714285706</v>
      </c>
      <c r="M56" s="40">
        <v>40</v>
      </c>
      <c r="N56" s="40">
        <v>9.5238095238095237</v>
      </c>
      <c r="O56" s="16">
        <v>90</v>
      </c>
      <c r="P56" s="17">
        <v>80</v>
      </c>
      <c r="Q56" s="18">
        <v>83.84615384615384</v>
      </c>
      <c r="S56" s="46">
        <f t="shared" si="2"/>
        <v>319800</v>
      </c>
      <c r="T56" s="41">
        <f t="shared" si="3"/>
        <v>11845.989304812836</v>
      </c>
      <c r="U56" s="41">
        <f t="shared" si="4"/>
        <v>3</v>
      </c>
      <c r="V56" s="41" t="s">
        <v>41</v>
      </c>
      <c r="Y56" s="1">
        <f t="shared" si="0"/>
        <v>0.63837594696969702</v>
      </c>
      <c r="Z56" s="41">
        <f t="shared" si="1"/>
        <v>0.11217792902284883</v>
      </c>
    </row>
    <row r="57" spans="1:26">
      <c r="A57" s="39">
        <v>8</v>
      </c>
      <c r="B57" s="11" t="s">
        <v>2</v>
      </c>
      <c r="C57" s="65"/>
      <c r="D57" s="65"/>
      <c r="E57" s="58">
        <v>10</v>
      </c>
      <c r="F57" s="59">
        <v>22.08</v>
      </c>
      <c r="G57" s="60">
        <v>32.08</v>
      </c>
      <c r="H57" s="14">
        <v>0.14492753623188406</v>
      </c>
      <c r="I57" s="5">
        <v>0.31999999999999995</v>
      </c>
      <c r="J57" s="15">
        <v>0.46492753623188399</v>
      </c>
      <c r="K57" s="35">
        <v>47610</v>
      </c>
      <c r="L57" s="36">
        <v>14841.022443890277</v>
      </c>
      <c r="M57" s="40">
        <v>48</v>
      </c>
      <c r="N57" s="40">
        <v>14.962593516209477</v>
      </c>
      <c r="O57" s="16">
        <v>91.666666666666671</v>
      </c>
      <c r="P57" s="17">
        <v>88.5</v>
      </c>
      <c r="Q57" s="18">
        <v>89.717948717948715</v>
      </c>
      <c r="S57" s="46">
        <f t="shared" si="2"/>
        <v>390900</v>
      </c>
      <c r="T57" s="41">
        <f t="shared" si="3"/>
        <v>11845.989304812836</v>
      </c>
      <c r="U57" s="41">
        <f t="shared" si="4"/>
        <v>3</v>
      </c>
      <c r="V57" s="41" t="s">
        <v>41</v>
      </c>
      <c r="Y57" s="1">
        <f t="shared" si="0"/>
        <v>0.63837594696969702</v>
      </c>
      <c r="Z57" s="41">
        <f t="shared" si="1"/>
        <v>0.11217792902284883</v>
      </c>
    </row>
    <row r="58" spans="1:26">
      <c r="A58" s="9">
        <v>117</v>
      </c>
      <c r="B58" s="12" t="s">
        <v>3</v>
      </c>
      <c r="C58" s="67">
        <f>E58*(Y58+Z58)</f>
        <v>10.958086589491169</v>
      </c>
      <c r="D58" s="68">
        <f>C54/C58-1</f>
        <v>0.22843996283542123</v>
      </c>
      <c r="E58" s="58">
        <v>14.6</v>
      </c>
      <c r="F58" s="59">
        <v>60.48</v>
      </c>
      <c r="G58" s="60">
        <v>75.08</v>
      </c>
      <c r="H58" s="14">
        <v>0.21159420289855072</v>
      </c>
      <c r="I58" s="5">
        <v>0.87652173913043485</v>
      </c>
      <c r="J58" s="15">
        <v>1.0881159420289856</v>
      </c>
      <c r="K58" s="35">
        <v>32609.589041095893</v>
      </c>
      <c r="L58" s="36">
        <v>6341.236014917421</v>
      </c>
      <c r="M58" s="40">
        <v>32.876712328767127</v>
      </c>
      <c r="N58" s="40">
        <v>6.393180607352158</v>
      </c>
      <c r="O58" s="16">
        <v>87.833333333333329</v>
      </c>
      <c r="P58" s="17">
        <v>68.5</v>
      </c>
      <c r="Q58" s="18">
        <v>75.935897435897431</v>
      </c>
      <c r="S58" s="46">
        <f t="shared" si="2"/>
        <v>256600</v>
      </c>
      <c r="T58" s="41">
        <f t="shared" si="3"/>
        <v>11845.989304812836</v>
      </c>
      <c r="U58" s="41">
        <f t="shared" si="4"/>
        <v>3</v>
      </c>
      <c r="V58" s="41" t="s">
        <v>41</v>
      </c>
      <c r="Y58" s="1">
        <f t="shared" si="0"/>
        <v>0.63837594696969702</v>
      </c>
      <c r="Z58" s="41">
        <f t="shared" si="1"/>
        <v>0.11217792902284883</v>
      </c>
    </row>
    <row r="59" spans="1:26" ht="19" thickBot="1">
      <c r="A59" s="10">
        <v>10000</v>
      </c>
      <c r="B59" s="13" t="s">
        <v>4</v>
      </c>
      <c r="C59" s="69"/>
      <c r="D59" s="69"/>
      <c r="E59" s="61">
        <v>14.6</v>
      </c>
      <c r="F59" s="62">
        <v>43.199999999999996</v>
      </c>
      <c r="G59" s="63">
        <v>57.8</v>
      </c>
      <c r="H59" s="19">
        <v>0.21159420289855072</v>
      </c>
      <c r="I59" s="20">
        <v>0.62608695652173907</v>
      </c>
      <c r="J59" s="21">
        <v>0.83768115942028976</v>
      </c>
      <c r="K59" s="35">
        <v>32609.589041095893</v>
      </c>
      <c r="L59" s="37">
        <v>8237.0242214532882</v>
      </c>
      <c r="M59" s="40">
        <v>32.876712328767127</v>
      </c>
      <c r="N59" s="40">
        <v>8.3044982698961949</v>
      </c>
      <c r="O59" s="22">
        <v>87.833333333333329</v>
      </c>
      <c r="P59" s="23">
        <v>77.5</v>
      </c>
      <c r="Q59" s="24">
        <v>81.474358974358978</v>
      </c>
      <c r="S59" s="46">
        <f t="shared" si="2"/>
        <v>256600</v>
      </c>
      <c r="T59" s="41">
        <f t="shared" si="3"/>
        <v>11845.989304812836</v>
      </c>
      <c r="U59" s="41">
        <f t="shared" si="4"/>
        <v>3</v>
      </c>
      <c r="V59" s="41" t="s">
        <v>41</v>
      </c>
      <c r="Y59" s="1">
        <f t="shared" si="0"/>
        <v>0.63837594696969702</v>
      </c>
      <c r="Z59" s="41">
        <f t="shared" si="1"/>
        <v>0.11217792902284883</v>
      </c>
    </row>
    <row r="60" spans="1:26" ht="19.5" thickTop="1" thickBot="1">
      <c r="A60" s="25" t="s">
        <v>30</v>
      </c>
      <c r="B60" s="26" t="s">
        <v>20</v>
      </c>
      <c r="C60" s="64">
        <f>E60*Z60</f>
        <v>30.288040836169184</v>
      </c>
      <c r="D60" s="64"/>
      <c r="E60" s="55">
        <v>270</v>
      </c>
      <c r="F60" s="56">
        <v>490</v>
      </c>
      <c r="G60" s="57">
        <v>760</v>
      </c>
      <c r="H60" s="27">
        <v>2</v>
      </c>
      <c r="I60" s="28">
        <v>3.6296296296296293</v>
      </c>
      <c r="J60" s="29">
        <v>5.6296296296296298</v>
      </c>
      <c r="K60" s="33"/>
      <c r="L60" s="34"/>
      <c r="M60" s="30"/>
      <c r="N60" s="31"/>
      <c r="O60" s="30"/>
      <c r="P60" s="31"/>
      <c r="Q60" s="32"/>
      <c r="S60" s="46"/>
      <c r="T60" s="41">
        <f t="shared" si="3"/>
        <v>11845.989304812836</v>
      </c>
      <c r="U60" s="41">
        <f t="shared" si="4"/>
        <v>3</v>
      </c>
      <c r="V60" s="41"/>
      <c r="Y60" s="1">
        <f t="shared" si="0"/>
        <v>0.63837594696969702</v>
      </c>
      <c r="Z60" s="41">
        <f t="shared" si="1"/>
        <v>0.11217792902284883</v>
      </c>
    </row>
    <row r="61" spans="1:26">
      <c r="A61" s="7" t="s">
        <v>10</v>
      </c>
      <c r="B61" s="11" t="s">
        <v>0</v>
      </c>
      <c r="C61" s="65"/>
      <c r="D61" s="65"/>
      <c r="E61" s="58">
        <v>22</v>
      </c>
      <c r="F61" s="59">
        <v>154.35</v>
      </c>
      <c r="G61" s="60">
        <v>176.35</v>
      </c>
      <c r="H61" s="14">
        <v>0.16296296296296295</v>
      </c>
      <c r="I61" s="5">
        <v>1.1433333333333333</v>
      </c>
      <c r="J61" s="15">
        <v>1.3062962962962963</v>
      </c>
      <c r="K61" s="35">
        <v>42340.909090909096</v>
      </c>
      <c r="L61" s="36">
        <v>5282.1094414516583</v>
      </c>
      <c r="M61" s="40">
        <v>49.090909090909086</v>
      </c>
      <c r="N61" s="40">
        <v>6.1241848596540969</v>
      </c>
      <c r="O61" s="16">
        <v>91.851851851851848</v>
      </c>
      <c r="P61" s="17">
        <v>68.5</v>
      </c>
      <c r="Q61" s="18">
        <v>76.796052631578945</v>
      </c>
      <c r="S61" s="46">
        <f t="shared" si="2"/>
        <v>400600</v>
      </c>
      <c r="T61" s="41">
        <f t="shared" si="3"/>
        <v>11845.989304812836</v>
      </c>
      <c r="U61" s="41">
        <f t="shared" si="4"/>
        <v>3</v>
      </c>
      <c r="V61" s="41" t="s">
        <v>41</v>
      </c>
      <c r="Y61" s="1">
        <f t="shared" si="0"/>
        <v>0.63837594696969702</v>
      </c>
      <c r="Z61" s="41">
        <f t="shared" si="1"/>
        <v>0.11217792902284883</v>
      </c>
    </row>
    <row r="62" spans="1:26">
      <c r="A62" s="8">
        <v>2250</v>
      </c>
      <c r="B62" s="12" t="s">
        <v>1</v>
      </c>
      <c r="C62" s="66"/>
      <c r="D62" s="66"/>
      <c r="E62" s="58">
        <v>22</v>
      </c>
      <c r="F62" s="59">
        <v>98</v>
      </c>
      <c r="G62" s="60">
        <v>120</v>
      </c>
      <c r="H62" s="14">
        <v>0.16296296296296295</v>
      </c>
      <c r="I62" s="5">
        <v>0.72592592592592586</v>
      </c>
      <c r="J62" s="15">
        <v>0.88888888888888884</v>
      </c>
      <c r="K62" s="35">
        <v>42340.909090909096</v>
      </c>
      <c r="L62" s="36">
        <v>7762.5</v>
      </c>
      <c r="M62" s="40">
        <v>49.090909090909086</v>
      </c>
      <c r="N62" s="40">
        <v>9</v>
      </c>
      <c r="O62" s="16">
        <v>91.851851851851848</v>
      </c>
      <c r="P62" s="17">
        <v>80</v>
      </c>
      <c r="Q62" s="18">
        <v>84.21052631578948</v>
      </c>
      <c r="S62" s="46">
        <f t="shared" si="2"/>
        <v>400600</v>
      </c>
      <c r="T62" s="41">
        <f t="shared" si="3"/>
        <v>11845.989304812836</v>
      </c>
      <c r="U62" s="41">
        <f t="shared" si="4"/>
        <v>3</v>
      </c>
      <c r="V62" s="41" t="s">
        <v>41</v>
      </c>
      <c r="Y62" s="1">
        <f t="shared" si="0"/>
        <v>0.63837594696969702</v>
      </c>
      <c r="Z62" s="41">
        <f t="shared" si="1"/>
        <v>0.11217792902284883</v>
      </c>
    </row>
    <row r="63" spans="1:26">
      <c r="A63" s="39">
        <v>18</v>
      </c>
      <c r="B63" s="11" t="s">
        <v>2</v>
      </c>
      <c r="C63" s="65"/>
      <c r="D63" s="65"/>
      <c r="E63" s="58">
        <v>20</v>
      </c>
      <c r="F63" s="59">
        <v>56.349999999999994</v>
      </c>
      <c r="G63" s="60">
        <v>76.349999999999994</v>
      </c>
      <c r="H63" s="14">
        <v>0.14814814814814814</v>
      </c>
      <c r="I63" s="5">
        <v>0.41740740740740734</v>
      </c>
      <c r="J63" s="15">
        <v>0.56555555555555548</v>
      </c>
      <c r="K63" s="35">
        <v>46575</v>
      </c>
      <c r="L63" s="36">
        <v>12200.39292730845</v>
      </c>
      <c r="M63" s="40">
        <v>54</v>
      </c>
      <c r="N63" s="40">
        <v>14.145383104125738</v>
      </c>
      <c r="O63" s="16">
        <v>92.592592592592595</v>
      </c>
      <c r="P63" s="17">
        <v>88.5</v>
      </c>
      <c r="Q63" s="18">
        <v>89.953947368421055</v>
      </c>
      <c r="S63" s="46">
        <f t="shared" si="2"/>
        <v>444200</v>
      </c>
      <c r="T63" s="41">
        <f t="shared" si="3"/>
        <v>11845.989304812836</v>
      </c>
      <c r="U63" s="41">
        <f t="shared" si="4"/>
        <v>3</v>
      </c>
      <c r="V63" s="41" t="s">
        <v>41</v>
      </c>
      <c r="Y63" s="1">
        <f t="shared" si="0"/>
        <v>0.63837594696969702</v>
      </c>
      <c r="Z63" s="41">
        <f t="shared" si="1"/>
        <v>0.11217792902284883</v>
      </c>
    </row>
    <row r="64" spans="1:26">
      <c r="A64" s="9">
        <v>155</v>
      </c>
      <c r="B64" s="12" t="s">
        <v>3</v>
      </c>
      <c r="C64" s="67">
        <f>E64*(Y64+Z64)</f>
        <v>19.96473310140172</v>
      </c>
      <c r="D64" s="68">
        <f>C60/C64-1</f>
        <v>0.51707717214825522</v>
      </c>
      <c r="E64" s="58">
        <v>26.599999999999998</v>
      </c>
      <c r="F64" s="59">
        <v>154.35</v>
      </c>
      <c r="G64" s="60">
        <v>180.95</v>
      </c>
      <c r="H64" s="14">
        <v>0.19703703703703701</v>
      </c>
      <c r="I64" s="5">
        <v>1.1433333333333333</v>
      </c>
      <c r="J64" s="15">
        <v>1.3403703703703704</v>
      </c>
      <c r="K64" s="35">
        <v>35018.796992481206</v>
      </c>
      <c r="L64" s="36">
        <v>5147.8308925117435</v>
      </c>
      <c r="M64" s="40">
        <v>40.601503759398497</v>
      </c>
      <c r="N64" s="40">
        <v>5.9684995855208625</v>
      </c>
      <c r="O64" s="16">
        <v>90.148148148148152</v>
      </c>
      <c r="P64" s="17">
        <v>68.5</v>
      </c>
      <c r="Q64" s="18">
        <v>76.19078947368422</v>
      </c>
      <c r="S64" s="46">
        <f t="shared" si="2"/>
        <v>325200</v>
      </c>
      <c r="T64" s="41">
        <f t="shared" si="3"/>
        <v>11845.989304812836</v>
      </c>
      <c r="U64" s="41">
        <f t="shared" si="4"/>
        <v>3</v>
      </c>
      <c r="V64" s="41" t="s">
        <v>41</v>
      </c>
      <c r="Y64" s="1">
        <f t="shared" si="0"/>
        <v>0.63837594696969702</v>
      </c>
      <c r="Z64" s="41">
        <f t="shared" si="1"/>
        <v>0.11217792902284883</v>
      </c>
    </row>
    <row r="65" spans="1:26" ht="19" thickBot="1">
      <c r="A65" s="10">
        <v>12000</v>
      </c>
      <c r="B65" s="13" t="s">
        <v>4</v>
      </c>
      <c r="C65" s="69"/>
      <c r="D65" s="69"/>
      <c r="E65" s="61">
        <v>26.599999999999998</v>
      </c>
      <c r="F65" s="62">
        <v>110.25</v>
      </c>
      <c r="G65" s="63">
        <v>136.85</v>
      </c>
      <c r="H65" s="19">
        <v>0.19703703703703701</v>
      </c>
      <c r="I65" s="20">
        <v>0.81666666666666665</v>
      </c>
      <c r="J65" s="21">
        <v>1.0137037037037038</v>
      </c>
      <c r="K65" s="35">
        <v>35018.796992481206</v>
      </c>
      <c r="L65" s="37">
        <v>6806.7226890756301</v>
      </c>
      <c r="M65" s="40">
        <v>40.601503759398497</v>
      </c>
      <c r="N65" s="40">
        <v>7.891852393131165</v>
      </c>
      <c r="O65" s="22">
        <v>90.148148148148152</v>
      </c>
      <c r="P65" s="23">
        <v>77.5</v>
      </c>
      <c r="Q65" s="24">
        <v>81.993421052631575</v>
      </c>
      <c r="S65" s="46">
        <f t="shared" si="2"/>
        <v>325200</v>
      </c>
      <c r="T65" s="41">
        <f t="shared" si="3"/>
        <v>11845.989304812836</v>
      </c>
      <c r="U65" s="41">
        <f t="shared" si="4"/>
        <v>3</v>
      </c>
      <c r="V65" s="41" t="s">
        <v>41</v>
      </c>
      <c r="Y65" s="1">
        <f t="shared" si="0"/>
        <v>0.63837594696969702</v>
      </c>
      <c r="Z65" s="41">
        <f t="shared" si="1"/>
        <v>0.11217792902284883</v>
      </c>
    </row>
    <row r="66" spans="1:26" ht="19.5" thickTop="1" thickBot="1">
      <c r="A66" s="25" t="s">
        <v>31</v>
      </c>
      <c r="B66" s="26" t="s">
        <v>20</v>
      </c>
      <c r="C66" s="64">
        <f>E66*Z66</f>
        <v>16.826689353427323</v>
      </c>
      <c r="D66" s="64"/>
      <c r="E66" s="55">
        <v>150</v>
      </c>
      <c r="F66" s="56">
        <v>260</v>
      </c>
      <c r="G66" s="57">
        <v>410</v>
      </c>
      <c r="H66" s="27">
        <v>0.92592592592592593</v>
      </c>
      <c r="I66" s="28">
        <v>1.6049382716049381</v>
      </c>
      <c r="J66" s="29">
        <v>2.5308641975308639</v>
      </c>
      <c r="K66" s="33"/>
      <c r="L66" s="34"/>
      <c r="M66" s="30"/>
      <c r="N66" s="31"/>
      <c r="O66" s="30"/>
      <c r="P66" s="31"/>
      <c r="Q66" s="32"/>
      <c r="S66" s="46"/>
      <c r="T66" s="41">
        <f t="shared" si="3"/>
        <v>11845.989304812836</v>
      </c>
      <c r="U66" s="41">
        <f t="shared" si="4"/>
        <v>3</v>
      </c>
      <c r="V66" s="41"/>
      <c r="Y66" s="1">
        <f t="shared" si="0"/>
        <v>0.63837594696969702</v>
      </c>
      <c r="Z66" s="41">
        <f t="shared" si="1"/>
        <v>0.11217792902284883</v>
      </c>
    </row>
    <row r="67" spans="1:26">
      <c r="A67" s="7" t="s">
        <v>11</v>
      </c>
      <c r="B67" s="11" t="s">
        <v>0</v>
      </c>
      <c r="C67" s="65"/>
      <c r="D67" s="65"/>
      <c r="E67" s="58">
        <v>14</v>
      </c>
      <c r="F67" s="59">
        <v>81.899999999999991</v>
      </c>
      <c r="G67" s="60">
        <v>95.899999999999991</v>
      </c>
      <c r="H67" s="14">
        <v>8.6419753086419748E-2</v>
      </c>
      <c r="I67" s="5">
        <v>0.50555555555555542</v>
      </c>
      <c r="J67" s="15">
        <v>0.59197530864197523</v>
      </c>
      <c r="K67" s="35">
        <v>79842.857142857145</v>
      </c>
      <c r="L67" s="36">
        <v>11655.891553701775</v>
      </c>
      <c r="M67" s="40">
        <v>42.857142857142861</v>
      </c>
      <c r="N67" s="40">
        <v>6.2565172054223153</v>
      </c>
      <c r="O67" s="16">
        <v>90.666666666666671</v>
      </c>
      <c r="P67" s="17">
        <v>68.5</v>
      </c>
      <c r="Q67" s="18">
        <v>76.609756097560975</v>
      </c>
      <c r="S67" s="46">
        <f t="shared" si="2"/>
        <v>345200</v>
      </c>
      <c r="T67" s="41">
        <f t="shared" si="3"/>
        <v>11845.989304812836</v>
      </c>
      <c r="U67" s="41">
        <f t="shared" si="4"/>
        <v>3</v>
      </c>
      <c r="V67" s="41" t="s">
        <v>41</v>
      </c>
      <c r="Y67" s="1">
        <f t="shared" si="0"/>
        <v>0.63837594696969702</v>
      </c>
      <c r="Z67" s="41">
        <f t="shared" si="1"/>
        <v>0.11217792902284883</v>
      </c>
    </row>
    <row r="68" spans="1:26">
      <c r="A68" s="8">
        <v>2700</v>
      </c>
      <c r="B68" s="12" t="s">
        <v>1</v>
      </c>
      <c r="C68" s="66"/>
      <c r="D68" s="66"/>
      <c r="E68" s="58">
        <v>14</v>
      </c>
      <c r="F68" s="59">
        <v>52</v>
      </c>
      <c r="G68" s="60">
        <v>66</v>
      </c>
      <c r="H68" s="14">
        <v>8.6419753086419748E-2</v>
      </c>
      <c r="I68" s="5">
        <v>0.32098765432098764</v>
      </c>
      <c r="J68" s="15">
        <v>0.40740740740740738</v>
      </c>
      <c r="K68" s="35">
        <v>79842.857142857145</v>
      </c>
      <c r="L68" s="36">
        <v>16936.363636363636</v>
      </c>
      <c r="M68" s="40">
        <v>42.857142857142861</v>
      </c>
      <c r="N68" s="40">
        <v>9.0909090909090917</v>
      </c>
      <c r="O68" s="16">
        <v>90.666666666666671</v>
      </c>
      <c r="P68" s="17">
        <v>80</v>
      </c>
      <c r="Q68" s="18">
        <v>83.902439024390247</v>
      </c>
      <c r="S68" s="46">
        <f t="shared" si="2"/>
        <v>345200</v>
      </c>
      <c r="T68" s="41">
        <f t="shared" si="3"/>
        <v>11845.989304812836</v>
      </c>
      <c r="U68" s="41">
        <f t="shared" si="4"/>
        <v>3</v>
      </c>
      <c r="V68" s="41" t="s">
        <v>41</v>
      </c>
      <c r="Y68" s="1">
        <f t="shared" si="0"/>
        <v>0.63837594696969702</v>
      </c>
      <c r="Z68" s="41">
        <f t="shared" si="1"/>
        <v>0.11217792902284883</v>
      </c>
    </row>
    <row r="69" spans="1:26">
      <c r="A69" s="39">
        <v>10</v>
      </c>
      <c r="B69" s="11" t="s">
        <v>2</v>
      </c>
      <c r="C69" s="65"/>
      <c r="D69" s="65"/>
      <c r="E69" s="58">
        <v>12</v>
      </c>
      <c r="F69" s="59">
        <v>29.9</v>
      </c>
      <c r="G69" s="60">
        <v>41.9</v>
      </c>
      <c r="H69" s="14">
        <v>7.407407407407407E-2</v>
      </c>
      <c r="I69" s="5">
        <v>0.1845679012345679</v>
      </c>
      <c r="J69" s="15">
        <v>0.25864197530864197</v>
      </c>
      <c r="K69" s="35">
        <v>93150</v>
      </c>
      <c r="L69" s="36">
        <v>26677.804295942722</v>
      </c>
      <c r="M69" s="40">
        <v>50</v>
      </c>
      <c r="N69" s="40">
        <v>14.319809069212413</v>
      </c>
      <c r="O69" s="16">
        <v>92</v>
      </c>
      <c r="P69" s="17">
        <v>88.5</v>
      </c>
      <c r="Q69" s="18">
        <v>89.780487804878049</v>
      </c>
      <c r="S69" s="46">
        <f t="shared" si="2"/>
        <v>408700</v>
      </c>
      <c r="T69" s="41">
        <f t="shared" si="3"/>
        <v>11845.989304812836</v>
      </c>
      <c r="U69" s="41">
        <f t="shared" si="4"/>
        <v>3</v>
      </c>
      <c r="V69" s="41" t="s">
        <v>41</v>
      </c>
      <c r="Y69" s="1">
        <f t="shared" ref="Y69:Y77" si="5">Y68</f>
        <v>0.63837594696969702</v>
      </c>
      <c r="Z69" s="41">
        <f t="shared" ref="Z69:Z77" si="6">Z68</f>
        <v>0.11217792902284883</v>
      </c>
    </row>
    <row r="70" spans="1:26">
      <c r="A70" s="9">
        <v>245</v>
      </c>
      <c r="B70" s="12" t="s">
        <v>3</v>
      </c>
      <c r="C70" s="67">
        <f>E70*(Y70+Z70)</f>
        <v>12.75941589187328</v>
      </c>
      <c r="D70" s="68">
        <f>C66/C70-1</f>
        <v>0.31876643069096677</v>
      </c>
      <c r="E70" s="58">
        <v>17</v>
      </c>
      <c r="F70" s="59">
        <v>81.899999999999991</v>
      </c>
      <c r="G70" s="60">
        <v>98.899999999999991</v>
      </c>
      <c r="H70" s="14">
        <v>0.10493827160493827</v>
      </c>
      <c r="I70" s="5">
        <v>0.50555555555555542</v>
      </c>
      <c r="J70" s="15">
        <v>0.61049382716049372</v>
      </c>
      <c r="K70" s="35">
        <v>65752.941176470587</v>
      </c>
      <c r="L70" s="36">
        <v>11302.325581395351</v>
      </c>
      <c r="M70" s="40">
        <v>35.294117647058826</v>
      </c>
      <c r="N70" s="40">
        <v>6.0667340748230547</v>
      </c>
      <c r="O70" s="16">
        <v>88.666666666666671</v>
      </c>
      <c r="P70" s="17">
        <v>68.5</v>
      </c>
      <c r="Q70" s="18">
        <v>75.878048780487802</v>
      </c>
      <c r="S70" s="46">
        <f t="shared" si="2"/>
        <v>278000</v>
      </c>
      <c r="T70" s="41">
        <f t="shared" si="3"/>
        <v>11845.989304812836</v>
      </c>
      <c r="U70" s="41">
        <f t="shared" si="4"/>
        <v>3</v>
      </c>
      <c r="V70" s="41" t="s">
        <v>41</v>
      </c>
      <c r="Y70" s="1">
        <f t="shared" si="5"/>
        <v>0.63837594696969702</v>
      </c>
      <c r="Z70" s="41">
        <f t="shared" si="6"/>
        <v>0.11217792902284883</v>
      </c>
    </row>
    <row r="71" spans="1:26" ht="19" thickBot="1">
      <c r="A71" s="10">
        <v>10000</v>
      </c>
      <c r="B71" s="13" t="s">
        <v>4</v>
      </c>
      <c r="C71" s="69"/>
      <c r="D71" s="69"/>
      <c r="E71" s="61">
        <v>17</v>
      </c>
      <c r="F71" s="62">
        <v>58.5</v>
      </c>
      <c r="G71" s="63">
        <v>75.5</v>
      </c>
      <c r="H71" s="19">
        <v>0.10493827160493827</v>
      </c>
      <c r="I71" s="20">
        <v>0.3611111111111111</v>
      </c>
      <c r="J71" s="21">
        <v>0.46604938271604934</v>
      </c>
      <c r="K71" s="35">
        <v>65752.941176470587</v>
      </c>
      <c r="L71" s="37">
        <v>14805.298013245034</v>
      </c>
      <c r="M71" s="40">
        <v>35.294117647058826</v>
      </c>
      <c r="N71" s="40">
        <v>7.9470198675496695</v>
      </c>
      <c r="O71" s="22">
        <v>88.666666666666671</v>
      </c>
      <c r="P71" s="23">
        <v>77.5</v>
      </c>
      <c r="Q71" s="24">
        <v>81.585365853658544</v>
      </c>
      <c r="S71" s="46">
        <f t="shared" si="2"/>
        <v>278000</v>
      </c>
      <c r="T71" s="41">
        <f t="shared" si="3"/>
        <v>11845.989304812836</v>
      </c>
      <c r="U71" s="41">
        <f t="shared" si="4"/>
        <v>3</v>
      </c>
      <c r="V71" s="41" t="s">
        <v>41</v>
      </c>
      <c r="Y71" s="1">
        <f t="shared" si="5"/>
        <v>0.63837594696969702</v>
      </c>
      <c r="Z71" s="41">
        <f t="shared" si="6"/>
        <v>0.11217792902284883</v>
      </c>
    </row>
    <row r="72" spans="1:26" ht="19.5" thickTop="1" thickBot="1">
      <c r="A72" s="25" t="s">
        <v>32</v>
      </c>
      <c r="B72" s="26" t="s">
        <v>20</v>
      </c>
      <c r="C72" s="64">
        <f>E72*Z72</f>
        <v>10.096013612056394</v>
      </c>
      <c r="D72" s="64"/>
      <c r="E72" s="55">
        <v>90</v>
      </c>
      <c r="F72" s="56">
        <v>290</v>
      </c>
      <c r="G72" s="57">
        <v>380</v>
      </c>
      <c r="H72" s="27">
        <v>0.39787798408488062</v>
      </c>
      <c r="I72" s="28">
        <v>1.2820512820512822</v>
      </c>
      <c r="J72" s="29">
        <v>1.6799292661361629</v>
      </c>
      <c r="K72" s="33"/>
      <c r="L72" s="34"/>
      <c r="M72" s="30"/>
      <c r="N72" s="31"/>
      <c r="O72" s="30"/>
      <c r="P72" s="31"/>
      <c r="Q72" s="32"/>
      <c r="S72" s="46"/>
      <c r="T72" s="41">
        <f t="shared" si="3"/>
        <v>11845.989304812836</v>
      </c>
      <c r="U72" s="41">
        <f t="shared" si="4"/>
        <v>3</v>
      </c>
      <c r="V72" s="41"/>
      <c r="Y72" s="1">
        <f t="shared" si="5"/>
        <v>0.63837594696969702</v>
      </c>
      <c r="Z72" s="41">
        <f t="shared" si="6"/>
        <v>0.11217792902284883</v>
      </c>
    </row>
    <row r="73" spans="1:26">
      <c r="A73" s="7" t="s">
        <v>12</v>
      </c>
      <c r="B73" s="11" t="s">
        <v>0</v>
      </c>
      <c r="C73" s="65"/>
      <c r="D73" s="65"/>
      <c r="E73" s="58">
        <v>10</v>
      </c>
      <c r="F73" s="59">
        <v>91.35</v>
      </c>
      <c r="G73" s="60">
        <v>101.35</v>
      </c>
      <c r="H73" s="14">
        <v>4.4208664898320073E-2</v>
      </c>
      <c r="I73" s="5">
        <v>0.40384615384615385</v>
      </c>
      <c r="J73" s="15">
        <v>0.44805481874447395</v>
      </c>
      <c r="K73" s="35">
        <v>156078</v>
      </c>
      <c r="L73" s="36">
        <v>15399.901332017758</v>
      </c>
      <c r="M73" s="40">
        <v>36</v>
      </c>
      <c r="N73" s="40">
        <v>3.5520473606314753</v>
      </c>
      <c r="O73" s="16">
        <v>88.888888888888886</v>
      </c>
      <c r="P73" s="17">
        <v>68.5</v>
      </c>
      <c r="Q73" s="18">
        <v>73.328947368421055</v>
      </c>
      <c r="S73" s="46">
        <f t="shared" ref="S73:S77" si="7">ROUND(((100/(100-O73))-1)*T73*U73,-2)</f>
        <v>284300</v>
      </c>
      <c r="T73" s="41">
        <f t="shared" ref="T73:T77" si="8">T72</f>
        <v>11845.989304812836</v>
      </c>
      <c r="U73" s="41">
        <f t="shared" ref="U73:U77" si="9">U72</f>
        <v>3</v>
      </c>
      <c r="V73" s="41" t="s">
        <v>41</v>
      </c>
      <c r="Y73" s="1">
        <f t="shared" si="5"/>
        <v>0.63837594696969702</v>
      </c>
      <c r="Z73" s="41">
        <f t="shared" si="6"/>
        <v>0.11217792902284883</v>
      </c>
    </row>
    <row r="74" spans="1:26">
      <c r="A74" s="8">
        <v>3770</v>
      </c>
      <c r="B74" s="12" t="s">
        <v>1</v>
      </c>
      <c r="C74" s="66"/>
      <c r="D74" s="66"/>
      <c r="E74" s="58">
        <v>10</v>
      </c>
      <c r="F74" s="59">
        <v>58</v>
      </c>
      <c r="G74" s="60">
        <v>68</v>
      </c>
      <c r="H74" s="14">
        <v>4.4208664898320073E-2</v>
      </c>
      <c r="I74" s="5">
        <v>0.25641025641025639</v>
      </c>
      <c r="J74" s="15">
        <v>0.30061892130857648</v>
      </c>
      <c r="K74" s="35">
        <v>156078</v>
      </c>
      <c r="L74" s="36">
        <v>22952.647058823528</v>
      </c>
      <c r="M74" s="40">
        <v>36</v>
      </c>
      <c r="N74" s="40">
        <v>5.2941176470588234</v>
      </c>
      <c r="O74" s="16">
        <v>88.888888888888886</v>
      </c>
      <c r="P74" s="17">
        <v>80</v>
      </c>
      <c r="Q74" s="18">
        <v>82.10526315789474</v>
      </c>
      <c r="S74" s="46">
        <f t="shared" si="7"/>
        <v>284300</v>
      </c>
      <c r="T74" s="41">
        <f t="shared" si="8"/>
        <v>11845.989304812836</v>
      </c>
      <c r="U74" s="41">
        <f t="shared" si="9"/>
        <v>3</v>
      </c>
      <c r="V74" s="41" t="s">
        <v>41</v>
      </c>
      <c r="Y74" s="1">
        <f t="shared" si="5"/>
        <v>0.63837594696969702</v>
      </c>
      <c r="Z74" s="41">
        <f t="shared" si="6"/>
        <v>0.11217792902284883</v>
      </c>
    </row>
    <row r="75" spans="1:26">
      <c r="A75" s="39">
        <v>6</v>
      </c>
      <c r="B75" s="11" t="s">
        <v>2</v>
      </c>
      <c r="C75" s="65"/>
      <c r="D75" s="65"/>
      <c r="E75" s="58">
        <v>8</v>
      </c>
      <c r="F75" s="59">
        <v>33.349999999999994</v>
      </c>
      <c r="G75" s="60">
        <v>41.349999999999994</v>
      </c>
      <c r="H75" s="14">
        <v>3.5366931918656051E-2</v>
      </c>
      <c r="I75" s="5">
        <v>0.14743589743589741</v>
      </c>
      <c r="J75" s="15">
        <v>0.18280282935455347</v>
      </c>
      <c r="K75" s="35">
        <v>195097.50000000003</v>
      </c>
      <c r="L75" s="36">
        <v>37745.586457073769</v>
      </c>
      <c r="M75" s="40">
        <v>45</v>
      </c>
      <c r="N75" s="40">
        <v>8.7061668681983075</v>
      </c>
      <c r="O75" s="16">
        <v>91.111111111111114</v>
      </c>
      <c r="P75" s="17">
        <v>88.5</v>
      </c>
      <c r="Q75" s="18">
        <v>89.118421052631575</v>
      </c>
      <c r="S75" s="46">
        <f t="shared" si="7"/>
        <v>364300</v>
      </c>
      <c r="T75" s="41">
        <f t="shared" si="8"/>
        <v>11845.989304812836</v>
      </c>
      <c r="U75" s="41">
        <f t="shared" si="9"/>
        <v>3</v>
      </c>
      <c r="V75" s="41" t="s">
        <v>41</v>
      </c>
      <c r="Y75" s="1">
        <f t="shared" si="5"/>
        <v>0.63837594696969702</v>
      </c>
      <c r="Z75" s="41">
        <f t="shared" si="6"/>
        <v>0.11217792902284883</v>
      </c>
    </row>
    <row r="76" spans="1:26">
      <c r="A76" s="9">
        <v>224</v>
      </c>
      <c r="B76" s="12" t="s">
        <v>3</v>
      </c>
      <c r="C76" s="67">
        <f>E76*(Y76+Z76)</f>
        <v>9.156757287109059</v>
      </c>
      <c r="D76" s="68">
        <f>C72/C76-1</f>
        <v>0.10257521254490665</v>
      </c>
      <c r="E76" s="58">
        <v>12.2</v>
      </c>
      <c r="F76" s="59">
        <v>91.35</v>
      </c>
      <c r="G76" s="60">
        <v>103.55</v>
      </c>
      <c r="H76" s="14">
        <v>5.3934571175950477E-2</v>
      </c>
      <c r="I76" s="5">
        <v>0.40384615384615385</v>
      </c>
      <c r="J76" s="15">
        <v>0.45778072502210432</v>
      </c>
      <c r="K76" s="35">
        <v>127932.78688524592</v>
      </c>
      <c r="L76" s="36">
        <v>15072.71849348141</v>
      </c>
      <c r="M76" s="40">
        <v>29.508196721311478</v>
      </c>
      <c r="N76" s="40">
        <v>3.4765813616610335</v>
      </c>
      <c r="O76" s="16">
        <v>86.444444444444443</v>
      </c>
      <c r="P76" s="17">
        <v>68.5</v>
      </c>
      <c r="Q76" s="18">
        <v>72.75</v>
      </c>
      <c r="S76" s="46">
        <f t="shared" si="7"/>
        <v>226600</v>
      </c>
      <c r="T76" s="41">
        <f t="shared" si="8"/>
        <v>11845.989304812836</v>
      </c>
      <c r="U76" s="41">
        <f t="shared" si="9"/>
        <v>3</v>
      </c>
      <c r="V76" s="41" t="s">
        <v>41</v>
      </c>
      <c r="Y76" s="1">
        <f t="shared" si="5"/>
        <v>0.63837594696969702</v>
      </c>
      <c r="Z76" s="41">
        <f t="shared" si="6"/>
        <v>0.11217792902284883</v>
      </c>
    </row>
    <row r="77" spans="1:26" ht="19" thickBot="1">
      <c r="A77" s="10">
        <v>16000</v>
      </c>
      <c r="B77" s="13" t="s">
        <v>4</v>
      </c>
      <c r="C77" s="69"/>
      <c r="D77" s="69"/>
      <c r="E77" s="61">
        <v>12.2</v>
      </c>
      <c r="F77" s="62">
        <v>65.25</v>
      </c>
      <c r="G77" s="63">
        <v>77.45</v>
      </c>
      <c r="H77" s="19">
        <v>5.3934571175950477E-2</v>
      </c>
      <c r="I77" s="20">
        <v>0.28846153846153844</v>
      </c>
      <c r="J77" s="21">
        <v>0.3423961096374889</v>
      </c>
      <c r="K77" s="38">
        <v>127932.78688524592</v>
      </c>
      <c r="L77" s="37">
        <v>20152.098127824407</v>
      </c>
      <c r="M77" s="40">
        <v>29.508196721311478</v>
      </c>
      <c r="N77" s="40">
        <v>4.6481601032924464</v>
      </c>
      <c r="O77" s="22">
        <v>86.444444444444443</v>
      </c>
      <c r="P77" s="23">
        <v>77.5</v>
      </c>
      <c r="Q77" s="24">
        <v>79.618421052631575</v>
      </c>
      <c r="S77" s="46">
        <f t="shared" si="7"/>
        <v>226600</v>
      </c>
      <c r="T77" s="41">
        <f t="shared" si="8"/>
        <v>11845.989304812836</v>
      </c>
      <c r="U77" s="41">
        <f t="shared" si="9"/>
        <v>3</v>
      </c>
      <c r="V77" s="41" t="s">
        <v>41</v>
      </c>
      <c r="Y77" s="1">
        <f t="shared" si="5"/>
        <v>0.63837594696969702</v>
      </c>
      <c r="Z77" s="41">
        <f t="shared" si="6"/>
        <v>0.11217792902284883</v>
      </c>
    </row>
  </sheetData>
  <mergeCells count="22">
    <mergeCell ref="D2:D5"/>
    <mergeCell ref="C2:C5"/>
    <mergeCell ref="L2:L5"/>
    <mergeCell ref="M2:M5"/>
    <mergeCell ref="N2:N5"/>
    <mergeCell ref="K2:K5"/>
    <mergeCell ref="O2:O5"/>
    <mergeCell ref="Y1:Z1"/>
    <mergeCell ref="E2:E5"/>
    <mergeCell ref="F2:F5"/>
    <mergeCell ref="G2:G5"/>
    <mergeCell ref="H2:H5"/>
    <mergeCell ref="I2:I5"/>
    <mergeCell ref="E1:G1"/>
    <mergeCell ref="H1:J1"/>
    <mergeCell ref="K1:L1"/>
    <mergeCell ref="M1:N1"/>
    <mergeCell ref="O1:Q1"/>
    <mergeCell ref="S1:W1"/>
    <mergeCell ref="P2:P5"/>
    <mergeCell ref="Q2:Q5"/>
    <mergeCell ref="J2:J5"/>
  </mergeCells>
  <pageMargins left="0.25" right="0.25" top="0.75" bottom="0.75" header="0.3" footer="0.3"/>
  <pageSetup paperSize="9" scale="50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90625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Output_table nicht Westeuropa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Leitner Markus - Zeman Bauelemente  Produktions GmbH</dc:creator>
  <cp:lastModifiedBy>Oleksandr Martyniuk</cp:lastModifiedBy>
  <cp:lastPrinted>2015-11-06T16:53:33Z</cp:lastPrinted>
  <dcterms:created xsi:type="dcterms:W3CDTF">2012-08-06T09:08:57Z</dcterms:created>
  <dcterms:modified xsi:type="dcterms:W3CDTF">2017-03-27T13:31:55Z</dcterms:modified>
</cp:coreProperties>
</file>